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mc:AlternateContent xmlns:mc="http://schemas.openxmlformats.org/markup-compatibility/2006">
    <mc:Choice Requires="x15">
      <x15ac:absPath xmlns:x15ac="http://schemas.microsoft.com/office/spreadsheetml/2010/11/ac" url="\\10.22.12.1\建管g2026\1_技術管理課\05_調整・建設マネジメント\F07004 総合評価（工事）【F・7・4】\02_分析資料・改正検討・改正通知\改正資料\260629 様式修正\"/>
    </mc:Choice>
  </mc:AlternateContent>
  <xr:revisionPtr revIDLastSave="0" documentId="13_ncr:1_{497CCBBB-5329-40EC-BCC5-BE57B8649FA0}" xr6:coauthVersionLast="47" xr6:coauthVersionMax="47" xr10:uidLastSave="{00000000-0000-0000-0000-000000000000}"/>
  <workbookProtection lockStructure="1"/>
  <bookViews>
    <workbookView xWindow="-120" yWindow="-120" windowWidth="29040" windowHeight="15720" tabRatio="845" activeTab="2" xr2:uid="{00000000-000D-0000-FFFF-FFFF00000000}"/>
  </bookViews>
  <sheets>
    <sheet name="リスト" sheetId="2" r:id="rId1"/>
    <sheet name="確認資料提出ﾁｪｯｸﾘｽﾄ (R8.2.1~)" sheetId="12" r:id="rId2"/>
    <sheet name="自己評価様式 (R8.2.1~) " sheetId="20" r:id="rId3"/>
    <sheet name="自己評価様式 (R8.2.1~)  _(作成例)" sheetId="1" r:id="rId4"/>
    <sheet name="自己評価様式 (R8.2.1~)  (作成例)" sheetId="21" r:id="rId5"/>
    <sheet name="別記様式１（改正なし）" sheetId="4" r:id="rId6"/>
    <sheet name="別記様式２（改正なし）" sheetId="6" r:id="rId7"/>
    <sheet name="別記様式２ (作成例＿)" sheetId="14" r:id="rId8"/>
    <sheet name="施工計画様式－１～３（改正なし）" sheetId="11" r:id="rId9"/>
    <sheet name="施工計画様式－１～３ (作成例)" sheetId="16" r:id="rId10"/>
    <sheet name="技術提案様式（改正なし）" sheetId="9" r:id="rId11"/>
  </sheets>
  <definedNames>
    <definedName name="_xlnm._FilterDatabase" localSheetId="2" hidden="1">'自己評価様式 (R8.2.1~) '!$B$2:$S$96</definedName>
    <definedName name="_xlnm._FilterDatabase" localSheetId="4" hidden="1">'自己評価様式 (R8.2.1~)  (作成例)'!$B$2:$S$96</definedName>
    <definedName name="_xlnm._FilterDatabase" localSheetId="3" hidden="1">'自己評価様式 (R8.2.1~)  _(作成例)'!$B$2:$S$96</definedName>
    <definedName name="_xlnm.Print_Area" localSheetId="1">'確認資料提出ﾁｪｯｸﾘｽﾄ (R8.2.1~)'!$A$1:$E$71</definedName>
    <definedName name="_xlnm.Print_Area" localSheetId="10">'技術提案様式（改正なし）'!$A$1:$B$13</definedName>
    <definedName name="_xlnm.Print_Area" localSheetId="2">'自己評価様式 (R8.2.1~) '!$A$2:$T$102</definedName>
    <definedName name="_xlnm.Print_Area" localSheetId="4">'自己評価様式 (R8.2.1~)  (作成例)'!$A$2:$T$102</definedName>
    <definedName name="_xlnm.Print_Area" localSheetId="3">'自己評価様式 (R8.2.1~)  _(作成例)'!$A$2:$T$102</definedName>
    <definedName name="_xlnm.Print_Area" localSheetId="5">'別記様式１（改正なし）'!$A$1:$F$60</definedName>
    <definedName name="_xlnm.Print_Area" localSheetId="7">'別記様式２ (作成例＿)'!$A$1:$I$54</definedName>
    <definedName name="_xlnm.Print_Area" localSheetId="6">'別記様式２（改正なし）'!$A$1:$I$54</definedName>
    <definedName name="_xlnm.Print_Titles" localSheetId="1">'確認資料提出ﾁｪｯｸﾘｽﾄ (R8.2.1~)'!$1:$2</definedName>
    <definedName name="_xlnm.Print_Titles" localSheetId="2">'自己評価様式 (R8.2.1~) '!$9:$9</definedName>
    <definedName name="_xlnm.Print_Titles" localSheetId="4">'自己評価様式 (R8.2.1~)  (作成例)'!$9:$9</definedName>
    <definedName name="_xlnm.Print_Titles" localSheetId="3">'自己評価様式 (R8.2.1~)  _(作成例)'!$9:$9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4" l="1"/>
  <c r="G46" i="14"/>
  <c r="F46" i="14"/>
  <c r="F50" i="14" s="1"/>
  <c r="G50" i="6"/>
  <c r="G46" i="6"/>
  <c r="F46" i="6"/>
  <c r="F50" i="6" s="1"/>
  <c r="G52" i="6" s="1"/>
  <c r="AD102" i="21"/>
  <c r="AC102" i="21"/>
  <c r="AB102" i="21"/>
  <c r="X101" i="21"/>
  <c r="W101" i="21"/>
  <c r="V101" i="21"/>
  <c r="Y101" i="21" s="1"/>
  <c r="AQ102" i="21" s="1"/>
  <c r="G101" i="21" s="1"/>
  <c r="F101" i="21"/>
  <c r="AP100" i="21"/>
  <c r="AO100" i="21"/>
  <c r="AN100" i="21"/>
  <c r="AM100" i="21"/>
  <c r="AL100" i="21"/>
  <c r="AK100" i="21"/>
  <c r="AJ100" i="21"/>
  <c r="AI100" i="21"/>
  <c r="AH100" i="21"/>
  <c r="AG100" i="21"/>
  <c r="AF100" i="21"/>
  <c r="AE100" i="21"/>
  <c r="AD100" i="21"/>
  <c r="AC100" i="21"/>
  <c r="AB100" i="21"/>
  <c r="X99" i="21"/>
  <c r="Y99" i="21" s="1"/>
  <c r="AQ100" i="21" s="1"/>
  <c r="G99" i="21" s="1"/>
  <c r="F99" i="21"/>
  <c r="AD98" i="21"/>
  <c r="AC98" i="21"/>
  <c r="AB98" i="21"/>
  <c r="X98" i="21"/>
  <c r="W98" i="21"/>
  <c r="V98" i="21"/>
  <c r="O98" i="21"/>
  <c r="X97" i="21"/>
  <c r="Y97" i="21" s="1"/>
  <c r="AQ98" i="21" s="1"/>
  <c r="G97" i="21" s="1"/>
  <c r="F97" i="21"/>
  <c r="AH96" i="21"/>
  <c r="AG96" i="21"/>
  <c r="AF96" i="21"/>
  <c r="AE96" i="21"/>
  <c r="AD96" i="21"/>
  <c r="AC96" i="21"/>
  <c r="AB96" i="21"/>
  <c r="V96" i="21"/>
  <c r="Y95" i="21"/>
  <c r="AQ96" i="21" s="1"/>
  <c r="G95" i="21" s="1"/>
  <c r="X95" i="21"/>
  <c r="V95" i="21"/>
  <c r="F95" i="21"/>
  <c r="V94" i="21"/>
  <c r="W93" i="21"/>
  <c r="V93" i="21"/>
  <c r="V92" i="21"/>
  <c r="V91" i="21"/>
  <c r="F91" i="21"/>
  <c r="AE90" i="21"/>
  <c r="AD90" i="21"/>
  <c r="AC90" i="21"/>
  <c r="AB90" i="21"/>
  <c r="V90" i="21"/>
  <c r="Y89" i="21" s="1"/>
  <c r="AQ90" i="21" s="1"/>
  <c r="G91" i="21" s="1"/>
  <c r="X89" i="21"/>
  <c r="V89" i="21"/>
  <c r="AJ88" i="21"/>
  <c r="AI88" i="21"/>
  <c r="AH88" i="21"/>
  <c r="AF88" i="21"/>
  <c r="AE88" i="21"/>
  <c r="AD88" i="21"/>
  <c r="AC88" i="21"/>
  <c r="AB88" i="21"/>
  <c r="X88" i="21"/>
  <c r="W88" i="21"/>
  <c r="V88" i="21"/>
  <c r="X87" i="21"/>
  <c r="W87" i="21"/>
  <c r="V87" i="21"/>
  <c r="Y87" i="21" s="1"/>
  <c r="AQ88" i="21" s="1"/>
  <c r="G87" i="21" s="1"/>
  <c r="F87" i="21"/>
  <c r="AD86" i="21"/>
  <c r="AC86" i="21"/>
  <c r="AB86" i="21"/>
  <c r="V86" i="21"/>
  <c r="X85" i="21"/>
  <c r="Y85" i="21" s="1"/>
  <c r="AQ86" i="21" s="1"/>
  <c r="G85" i="21" s="1"/>
  <c r="F85" i="21"/>
  <c r="V84" i="21"/>
  <c r="AD83" i="21"/>
  <c r="AC83" i="21"/>
  <c r="AB83" i="21"/>
  <c r="W83" i="21"/>
  <c r="V83" i="21"/>
  <c r="X82" i="21"/>
  <c r="V82" i="21"/>
  <c r="Y82" i="21" s="1"/>
  <c r="AQ83" i="21" s="1"/>
  <c r="G82" i="21" s="1"/>
  <c r="F82" i="21"/>
  <c r="AQ81" i="21"/>
  <c r="G80" i="21" s="1"/>
  <c r="AD81" i="21"/>
  <c r="AC81" i="21"/>
  <c r="AB81" i="21"/>
  <c r="Y80" i="21"/>
  <c r="X80" i="21"/>
  <c r="F80" i="21"/>
  <c r="AD79" i="21"/>
  <c r="AC79" i="21"/>
  <c r="AB79" i="21"/>
  <c r="Y78" i="21"/>
  <c r="AQ79" i="21" s="1"/>
  <c r="G78" i="21" s="1"/>
  <c r="X78" i="21"/>
  <c r="F78" i="21"/>
  <c r="AQ77" i="21"/>
  <c r="AD77" i="21"/>
  <c r="AC77" i="21"/>
  <c r="AB77" i="21"/>
  <c r="Y76" i="21"/>
  <c r="X76" i="21"/>
  <c r="G76" i="21"/>
  <c r="F76" i="21"/>
  <c r="AD75" i="21"/>
  <c r="AC75" i="21"/>
  <c r="AB75" i="21"/>
  <c r="W75" i="21"/>
  <c r="V75" i="21"/>
  <c r="Y74" i="21" s="1"/>
  <c r="AQ75" i="21" s="1"/>
  <c r="G74" i="21" s="1"/>
  <c r="X74" i="21"/>
  <c r="F74" i="21"/>
  <c r="AC73" i="21"/>
  <c r="AB73" i="21"/>
  <c r="Y72" i="21"/>
  <c r="X72" i="21"/>
  <c r="AQ72" i="21" s="1"/>
  <c r="H73" i="21" s="1"/>
  <c r="X71" i="21"/>
  <c r="W71" i="21"/>
  <c r="V71" i="21"/>
  <c r="N71" i="21"/>
  <c r="AC70" i="21"/>
  <c r="AB70" i="21"/>
  <c r="Y70" i="21"/>
  <c r="AQ69" i="21" s="1"/>
  <c r="H70" i="21" s="1"/>
  <c r="X70" i="21"/>
  <c r="N69" i="21"/>
  <c r="X68" i="21"/>
  <c r="W68" i="21"/>
  <c r="V68" i="21"/>
  <c r="N68" i="21"/>
  <c r="AG67" i="21"/>
  <c r="AF67" i="21"/>
  <c r="AE67" i="21"/>
  <c r="AD67" i="21"/>
  <c r="AC67" i="21"/>
  <c r="AB67" i="21"/>
  <c r="X67" i="21"/>
  <c r="W67" i="21"/>
  <c r="V67" i="21"/>
  <c r="Y66" i="21" s="1"/>
  <c r="AQ67" i="21" s="1"/>
  <c r="H66" i="21" s="1"/>
  <c r="N67" i="21"/>
  <c r="X66" i="21"/>
  <c r="F66" i="21"/>
  <c r="Y65" i="21"/>
  <c r="AQ65" i="21" s="1"/>
  <c r="H65" i="21" s="1"/>
  <c r="X65" i="21"/>
  <c r="AK64" i="21"/>
  <c r="AJ64" i="21"/>
  <c r="AI64" i="21"/>
  <c r="AH64" i="21"/>
  <c r="AG64" i="21"/>
  <c r="AF64" i="21"/>
  <c r="AE64" i="21"/>
  <c r="AD64" i="21"/>
  <c r="AC64" i="21"/>
  <c r="AQ63" i="21" s="1"/>
  <c r="H63" i="21" s="1"/>
  <c r="AB64" i="21"/>
  <c r="Y64" i="21"/>
  <c r="AQ64" i="21" s="1"/>
  <c r="H64" i="21" s="1"/>
  <c r="X64" i="21"/>
  <c r="Y63" i="21"/>
  <c r="X63" i="21"/>
  <c r="F63" i="21"/>
  <c r="S3" i="21" s="1"/>
  <c r="AC62" i="21"/>
  <c r="AB62" i="21"/>
  <c r="Y61" i="21"/>
  <c r="AQ62" i="21" s="1"/>
  <c r="H61" i="21" s="1"/>
  <c r="X61" i="21"/>
  <c r="V60" i="21"/>
  <c r="Y60" i="21" s="1"/>
  <c r="Y59" i="21"/>
  <c r="AA59" i="21" s="1"/>
  <c r="X59" i="21"/>
  <c r="V59" i="21"/>
  <c r="Y58" i="21"/>
  <c r="X58" i="21"/>
  <c r="W58" i="21"/>
  <c r="V58" i="21"/>
  <c r="Y57" i="21"/>
  <c r="AA56" i="21" s="1"/>
  <c r="X57" i="21"/>
  <c r="W57" i="21"/>
  <c r="V57" i="21"/>
  <c r="X56" i="21"/>
  <c r="AD55" i="21"/>
  <c r="AC55" i="21"/>
  <c r="AB55" i="21"/>
  <c r="V55" i="21"/>
  <c r="Y54" i="21"/>
  <c r="AQ55" i="21" s="1"/>
  <c r="H54" i="21" s="1"/>
  <c r="X54" i="21"/>
  <c r="V54" i="21"/>
  <c r="F54" i="21"/>
  <c r="V53" i="21"/>
  <c r="V52" i="21"/>
  <c r="V51" i="21"/>
  <c r="V50" i="21"/>
  <c r="Y50" i="21" s="1"/>
  <c r="V48" i="21"/>
  <c r="V47" i="21"/>
  <c r="Y45" i="21" s="1"/>
  <c r="V46" i="21"/>
  <c r="V45" i="21"/>
  <c r="V43" i="21"/>
  <c r="V42" i="21"/>
  <c r="V41" i="21"/>
  <c r="V40" i="21"/>
  <c r="Y40" i="21" s="1"/>
  <c r="V38" i="21"/>
  <c r="V37" i="21"/>
  <c r="V36" i="21"/>
  <c r="Y35" i="21"/>
  <c r="V35" i="21"/>
  <c r="V33" i="21"/>
  <c r="V32" i="21"/>
  <c r="V31" i="21"/>
  <c r="X30" i="21"/>
  <c r="V30" i="21"/>
  <c r="Y30" i="21" s="1"/>
  <c r="F29" i="21"/>
  <c r="AD28" i="21"/>
  <c r="AC28" i="21"/>
  <c r="AB28" i="21"/>
  <c r="V28" i="21"/>
  <c r="X27" i="21"/>
  <c r="Y27" i="21" s="1"/>
  <c r="AQ28" i="21" s="1"/>
  <c r="G27" i="21" s="1"/>
  <c r="V27" i="21"/>
  <c r="F27" i="21"/>
  <c r="AG26" i="21"/>
  <c r="AF26" i="21"/>
  <c r="AD26" i="21"/>
  <c r="AC26" i="21"/>
  <c r="AB26" i="21"/>
  <c r="Y25" i="21"/>
  <c r="AQ26" i="21" s="1"/>
  <c r="G25" i="21" s="1"/>
  <c r="X25" i="21"/>
  <c r="F25" i="21"/>
  <c r="AH24" i="21"/>
  <c r="AG24" i="21"/>
  <c r="AF24" i="21"/>
  <c r="AD24" i="21"/>
  <c r="AC24" i="21"/>
  <c r="AB24" i="21"/>
  <c r="X23" i="21"/>
  <c r="Y23" i="21" s="1"/>
  <c r="AQ24" i="21" s="1"/>
  <c r="G23" i="21" s="1"/>
  <c r="F23" i="21"/>
  <c r="AN22" i="21"/>
  <c r="AM22" i="21"/>
  <c r="AK22" i="21"/>
  <c r="AJ22" i="21"/>
  <c r="AH22" i="21"/>
  <c r="AG22" i="21"/>
  <c r="AF22" i="21"/>
  <c r="AD22" i="21"/>
  <c r="AC22" i="21"/>
  <c r="AB22" i="21"/>
  <c r="Y21" i="21"/>
  <c r="AQ22" i="21" s="1"/>
  <c r="G21" i="21" s="1"/>
  <c r="X21" i="21"/>
  <c r="F21" i="21"/>
  <c r="AD20" i="21"/>
  <c r="AC20" i="21"/>
  <c r="AB20" i="21"/>
  <c r="V20" i="21"/>
  <c r="X19" i="21"/>
  <c r="V19" i="21"/>
  <c r="Y19" i="21" s="1"/>
  <c r="AQ20" i="21" s="1"/>
  <c r="G19" i="21"/>
  <c r="F19" i="21"/>
  <c r="AC18" i="21"/>
  <c r="AB18" i="21"/>
  <c r="V18" i="21"/>
  <c r="X17" i="21"/>
  <c r="V17" i="21"/>
  <c r="Y17" i="21" s="1"/>
  <c r="AQ18" i="21" s="1"/>
  <c r="G17" i="21" s="1"/>
  <c r="F17" i="21"/>
  <c r="AI16" i="21"/>
  <c r="AH16" i="21"/>
  <c r="AG16" i="21"/>
  <c r="AF16" i="21"/>
  <c r="AE16" i="21"/>
  <c r="AD16" i="21"/>
  <c r="AC16" i="21"/>
  <c r="AB16" i="21"/>
  <c r="V16" i="21"/>
  <c r="X15" i="21"/>
  <c r="V15" i="21"/>
  <c r="Y15" i="21" s="1"/>
  <c r="AQ16" i="21" s="1"/>
  <c r="G15" i="21" s="1"/>
  <c r="F15" i="21"/>
  <c r="V14" i="21"/>
  <c r="V13" i="21"/>
  <c r="W12" i="21"/>
  <c r="V12" i="21"/>
  <c r="AD11" i="21"/>
  <c r="AC11" i="21"/>
  <c r="AB11" i="21"/>
  <c r="V11" i="21"/>
  <c r="X10" i="21"/>
  <c r="Y10" i="21" s="1"/>
  <c r="AQ11" i="21" s="1"/>
  <c r="G10" i="21" s="1"/>
  <c r="V10" i="21"/>
  <c r="F10" i="21"/>
  <c r="AQ8" i="21"/>
  <c r="AF8" i="21"/>
  <c r="AE8" i="21"/>
  <c r="AD8" i="21"/>
  <c r="AC8" i="21"/>
  <c r="AB8" i="21"/>
  <c r="AD102" i="1"/>
  <c r="AC102" i="1"/>
  <c r="AB102" i="1"/>
  <c r="Y101" i="1"/>
  <c r="AQ102" i="1" s="1"/>
  <c r="G101" i="1" s="1"/>
  <c r="X101" i="1"/>
  <c r="W101" i="1"/>
  <c r="V101" i="1"/>
  <c r="F101" i="1"/>
  <c r="AP100" i="1"/>
  <c r="AO100" i="1"/>
  <c r="AN100" i="1"/>
  <c r="AM100" i="1"/>
  <c r="AL100" i="1"/>
  <c r="AK100" i="1"/>
  <c r="AJ100" i="1"/>
  <c r="AI100" i="1"/>
  <c r="AH100" i="1"/>
  <c r="AG100" i="1"/>
  <c r="AF100" i="1"/>
  <c r="AE100" i="1"/>
  <c r="AD100" i="1"/>
  <c r="AC100" i="1"/>
  <c r="AB100" i="1"/>
  <c r="X99" i="1"/>
  <c r="Y99" i="1" s="1"/>
  <c r="AQ100" i="1" s="1"/>
  <c r="G99" i="1" s="1"/>
  <c r="F99" i="1"/>
  <c r="AD98" i="1"/>
  <c r="AC98" i="1"/>
  <c r="AB98" i="1"/>
  <c r="X98" i="1"/>
  <c r="W98" i="1"/>
  <c r="V98" i="1"/>
  <c r="O98" i="1"/>
  <c r="X97" i="1"/>
  <c r="Y97" i="1" s="1"/>
  <c r="AQ98" i="1" s="1"/>
  <c r="G97" i="1" s="1"/>
  <c r="F97" i="1"/>
  <c r="AH96" i="1"/>
  <c r="AG96" i="1"/>
  <c r="AF96" i="1"/>
  <c r="AE96" i="1"/>
  <c r="AD96" i="1"/>
  <c r="AC96" i="1"/>
  <c r="AB96" i="1"/>
  <c r="V96" i="1"/>
  <c r="Y95" i="1"/>
  <c r="AQ96" i="1" s="1"/>
  <c r="G95" i="1" s="1"/>
  <c r="X95" i="1"/>
  <c r="V95" i="1"/>
  <c r="F95" i="1"/>
  <c r="V94" i="1"/>
  <c r="W93" i="1"/>
  <c r="V93" i="1"/>
  <c r="V92" i="1"/>
  <c r="V91" i="1"/>
  <c r="F91" i="1"/>
  <c r="AE90" i="1"/>
  <c r="AD90" i="1"/>
  <c r="AC90" i="1"/>
  <c r="AB90" i="1"/>
  <c r="V90" i="1"/>
  <c r="X89" i="1"/>
  <c r="V89" i="1"/>
  <c r="Y89" i="1" s="1"/>
  <c r="AQ90" i="1" s="1"/>
  <c r="G91" i="1" s="1"/>
  <c r="AJ88" i="1"/>
  <c r="AI88" i="1"/>
  <c r="AH88" i="1"/>
  <c r="AF88" i="1"/>
  <c r="AE88" i="1"/>
  <c r="AD88" i="1"/>
  <c r="AC88" i="1"/>
  <c r="AB88" i="1"/>
  <c r="X88" i="1"/>
  <c r="W88" i="1"/>
  <c r="V88" i="1"/>
  <c r="X87" i="1"/>
  <c r="W87" i="1"/>
  <c r="V87" i="1"/>
  <c r="Y87" i="1" s="1"/>
  <c r="AQ88" i="1" s="1"/>
  <c r="G87" i="1" s="1"/>
  <c r="F87" i="1"/>
  <c r="AD86" i="1"/>
  <c r="AC86" i="1"/>
  <c r="AB86" i="1"/>
  <c r="V86" i="1"/>
  <c r="Y85" i="1"/>
  <c r="AQ86" i="1" s="1"/>
  <c r="G85" i="1" s="1"/>
  <c r="X85" i="1"/>
  <c r="F85" i="1"/>
  <c r="V84" i="1"/>
  <c r="AD83" i="1"/>
  <c r="AC83" i="1"/>
  <c r="AB83" i="1"/>
  <c r="W83" i="1"/>
  <c r="V83" i="1"/>
  <c r="X82" i="1"/>
  <c r="Y82" i="1" s="1"/>
  <c r="AQ83" i="1" s="1"/>
  <c r="G82" i="1" s="1"/>
  <c r="V82" i="1"/>
  <c r="F82" i="1"/>
  <c r="AQ81" i="1"/>
  <c r="AD81" i="1"/>
  <c r="AC81" i="1"/>
  <c r="AB81" i="1"/>
  <c r="Y80" i="1"/>
  <c r="X80" i="1"/>
  <c r="G80" i="1"/>
  <c r="F80" i="1"/>
  <c r="AQ79" i="1"/>
  <c r="AD79" i="1"/>
  <c r="AC79" i="1"/>
  <c r="AB79" i="1"/>
  <c r="Y78" i="1"/>
  <c r="X78" i="1"/>
  <c r="G78" i="1"/>
  <c r="F78" i="1"/>
  <c r="AD77" i="1"/>
  <c r="AC77" i="1"/>
  <c r="AB77" i="1"/>
  <c r="Y76" i="1"/>
  <c r="AQ77" i="1" s="1"/>
  <c r="X76" i="1"/>
  <c r="G76" i="1"/>
  <c r="F76" i="1"/>
  <c r="AD75" i="1"/>
  <c r="AC75" i="1"/>
  <c r="AB75" i="1"/>
  <c r="W75" i="1"/>
  <c r="V75" i="1"/>
  <c r="Y74" i="1"/>
  <c r="AQ75" i="1" s="1"/>
  <c r="G74" i="1" s="1"/>
  <c r="X74" i="1"/>
  <c r="F74" i="1"/>
  <c r="AC73" i="1"/>
  <c r="AB73" i="1"/>
  <c r="AQ72" i="1" s="1"/>
  <c r="H73" i="1" s="1"/>
  <c r="Y72" i="1"/>
  <c r="X72" i="1"/>
  <c r="X71" i="1"/>
  <c r="W71" i="1"/>
  <c r="V71" i="1"/>
  <c r="N71" i="1"/>
  <c r="AC70" i="1"/>
  <c r="AB70" i="1"/>
  <c r="Y70" i="1"/>
  <c r="AQ69" i="1" s="1"/>
  <c r="H70" i="1" s="1"/>
  <c r="X70" i="1"/>
  <c r="X68" i="1"/>
  <c r="W68" i="1"/>
  <c r="V68" i="1"/>
  <c r="N68" i="1"/>
  <c r="N69" i="1" s="1"/>
  <c r="AG67" i="1"/>
  <c r="AF67" i="1"/>
  <c r="AE67" i="1"/>
  <c r="AD67" i="1"/>
  <c r="AC67" i="1"/>
  <c r="AB67" i="1"/>
  <c r="X67" i="1"/>
  <c r="W67" i="1"/>
  <c r="V67" i="1"/>
  <c r="N67" i="1"/>
  <c r="Y66" i="1"/>
  <c r="AQ67" i="1" s="1"/>
  <c r="H66" i="1" s="1"/>
  <c r="X66" i="1"/>
  <c r="F66" i="1"/>
  <c r="Y65" i="1"/>
  <c r="AQ65" i="1" s="1"/>
  <c r="H65" i="1" s="1"/>
  <c r="X65" i="1"/>
  <c r="AK64" i="1"/>
  <c r="AJ64" i="1"/>
  <c r="AI64" i="1"/>
  <c r="AH64" i="1"/>
  <c r="AG64" i="1"/>
  <c r="AF64" i="1"/>
  <c r="AE64" i="1"/>
  <c r="AD64" i="1"/>
  <c r="AC64" i="1"/>
  <c r="AB64" i="1"/>
  <c r="X64" i="1"/>
  <c r="Y64" i="1" s="1"/>
  <c r="AQ64" i="1" s="1"/>
  <c r="H64" i="1" s="1"/>
  <c r="Y63" i="1"/>
  <c r="AQ63" i="1" s="1"/>
  <c r="H63" i="1" s="1"/>
  <c r="X63" i="1"/>
  <c r="F63" i="1"/>
  <c r="AC62" i="1"/>
  <c r="AQ62" i="1" s="1"/>
  <c r="H61" i="1" s="1"/>
  <c r="AB62" i="1"/>
  <c r="Y61" i="1"/>
  <c r="X61" i="1"/>
  <c r="V60" i="1"/>
  <c r="Y60" i="1" s="1"/>
  <c r="Y59" i="1"/>
  <c r="X59" i="1"/>
  <c r="V59" i="1"/>
  <c r="X58" i="1"/>
  <c r="W58" i="1"/>
  <c r="V58" i="1"/>
  <c r="Y58" i="1" s="1"/>
  <c r="Y57" i="1"/>
  <c r="AA56" i="1" s="1"/>
  <c r="X57" i="1"/>
  <c r="W57" i="1"/>
  <c r="V57" i="1"/>
  <c r="X56" i="1"/>
  <c r="AD55" i="1"/>
  <c r="AC55" i="1"/>
  <c r="AB55" i="1"/>
  <c r="V55" i="1"/>
  <c r="Y54" i="1"/>
  <c r="AQ55" i="1" s="1"/>
  <c r="H54" i="1" s="1"/>
  <c r="X54" i="1"/>
  <c r="V54" i="1"/>
  <c r="F54" i="1"/>
  <c r="V53" i="1"/>
  <c r="V52" i="1"/>
  <c r="V51" i="1"/>
  <c r="V50" i="1"/>
  <c r="Y50" i="1" s="1"/>
  <c r="V48" i="1"/>
  <c r="V47" i="1"/>
  <c r="V46" i="1"/>
  <c r="Y45" i="1" s="1"/>
  <c r="V45" i="1"/>
  <c r="V43" i="1"/>
  <c r="V42" i="1"/>
  <c r="V41" i="1"/>
  <c r="V40" i="1"/>
  <c r="Y40" i="1" s="1"/>
  <c r="V38" i="1"/>
  <c r="V37" i="1"/>
  <c r="Y35" i="1" s="1"/>
  <c r="V36" i="1"/>
  <c r="V35" i="1"/>
  <c r="V33" i="1"/>
  <c r="V32" i="1"/>
  <c r="V31" i="1"/>
  <c r="Y30" i="1" s="1"/>
  <c r="X30" i="1"/>
  <c r="V30" i="1"/>
  <c r="F29" i="1"/>
  <c r="AD28" i="1"/>
  <c r="AC28" i="1"/>
  <c r="AB28" i="1"/>
  <c r="V28" i="1"/>
  <c r="X27" i="1"/>
  <c r="Y27" i="1" s="1"/>
  <c r="AQ28" i="1" s="1"/>
  <c r="G27" i="1" s="1"/>
  <c r="V27" i="1"/>
  <c r="F27" i="1"/>
  <c r="AG26" i="1"/>
  <c r="AF26" i="1"/>
  <c r="AD26" i="1"/>
  <c r="AC26" i="1"/>
  <c r="AB26" i="1"/>
  <c r="Y25" i="1"/>
  <c r="AQ26" i="1" s="1"/>
  <c r="X25" i="1"/>
  <c r="G25" i="1"/>
  <c r="F25" i="1"/>
  <c r="AH24" i="1"/>
  <c r="AG24" i="1"/>
  <c r="AF24" i="1"/>
  <c r="AD24" i="1"/>
  <c r="AC24" i="1"/>
  <c r="AB24" i="1"/>
  <c r="X23" i="1"/>
  <c r="Y23" i="1" s="1"/>
  <c r="AQ24" i="1" s="1"/>
  <c r="G23" i="1"/>
  <c r="F23" i="1"/>
  <c r="AN22" i="1"/>
  <c r="AM22" i="1"/>
  <c r="AK22" i="1"/>
  <c r="AJ22" i="1"/>
  <c r="AH22" i="1"/>
  <c r="AG22" i="1"/>
  <c r="AF22" i="1"/>
  <c r="AD22" i="1"/>
  <c r="AC22" i="1"/>
  <c r="AB22" i="1"/>
  <c r="Y21" i="1"/>
  <c r="AQ22" i="1" s="1"/>
  <c r="G21" i="1" s="1"/>
  <c r="X21" i="1"/>
  <c r="F21" i="1"/>
  <c r="AD20" i="1"/>
  <c r="AC20" i="1"/>
  <c r="AB20" i="1"/>
  <c r="V20" i="1"/>
  <c r="X19" i="1"/>
  <c r="V19" i="1"/>
  <c r="Y19" i="1" s="1"/>
  <c r="AQ20" i="1" s="1"/>
  <c r="G19" i="1"/>
  <c r="F19" i="1"/>
  <c r="AC18" i="1"/>
  <c r="AB18" i="1"/>
  <c r="V18" i="1"/>
  <c r="X17" i="1"/>
  <c r="V17" i="1"/>
  <c r="Y17" i="1" s="1"/>
  <c r="AQ18" i="1" s="1"/>
  <c r="G17" i="1" s="1"/>
  <c r="F17" i="1"/>
  <c r="S3" i="1" s="1"/>
  <c r="AI16" i="1"/>
  <c r="AH16" i="1"/>
  <c r="AG16" i="1"/>
  <c r="AF16" i="1"/>
  <c r="AE16" i="1"/>
  <c r="AD16" i="1"/>
  <c r="AC16" i="1"/>
  <c r="AB16" i="1"/>
  <c r="V16" i="1"/>
  <c r="X15" i="1"/>
  <c r="V15" i="1"/>
  <c r="Y15" i="1" s="1"/>
  <c r="AQ16" i="1" s="1"/>
  <c r="G15" i="1" s="1"/>
  <c r="F15" i="1"/>
  <c r="V14" i="1"/>
  <c r="V13" i="1"/>
  <c r="W12" i="1"/>
  <c r="V12" i="1"/>
  <c r="AD11" i="1"/>
  <c r="AC11" i="1"/>
  <c r="AB11" i="1"/>
  <c r="V11" i="1"/>
  <c r="X10" i="1"/>
  <c r="Y10" i="1" s="1"/>
  <c r="AQ11" i="1" s="1"/>
  <c r="G10" i="1" s="1"/>
  <c r="V10" i="1"/>
  <c r="F10" i="1"/>
  <c r="AF8" i="1"/>
  <c r="AE8" i="1"/>
  <c r="AD8" i="1"/>
  <c r="AC8" i="1"/>
  <c r="AB8" i="1"/>
  <c r="AQ8" i="1" s="1"/>
  <c r="AD102" i="20"/>
  <c r="AC102" i="20"/>
  <c r="AB102" i="20"/>
  <c r="X101" i="20"/>
  <c r="W101" i="20"/>
  <c r="V101" i="20"/>
  <c r="Y101" i="20" s="1"/>
  <c r="AQ102" i="20" s="1"/>
  <c r="G101" i="20" s="1"/>
  <c r="F101" i="20"/>
  <c r="AP100" i="20"/>
  <c r="AO100" i="20"/>
  <c r="AN100" i="20"/>
  <c r="AM100" i="20"/>
  <c r="AL100" i="20"/>
  <c r="AK100" i="20"/>
  <c r="AJ100" i="20"/>
  <c r="AI100" i="20"/>
  <c r="AH100" i="20"/>
  <c r="AG100" i="20"/>
  <c r="AF100" i="20"/>
  <c r="AE100" i="20"/>
  <c r="AD100" i="20"/>
  <c r="AC100" i="20"/>
  <c r="AB100" i="20"/>
  <c r="X99" i="20"/>
  <c r="Y99" i="20" s="1"/>
  <c r="AQ100" i="20" s="1"/>
  <c r="G99" i="20" s="1"/>
  <c r="F99" i="20"/>
  <c r="AD98" i="20"/>
  <c r="AC98" i="20"/>
  <c r="AB98" i="20"/>
  <c r="X98" i="20"/>
  <c r="W98" i="20"/>
  <c r="V98" i="20"/>
  <c r="O98" i="20"/>
  <c r="X97" i="20"/>
  <c r="Y97" i="20" s="1"/>
  <c r="AQ98" i="20" s="1"/>
  <c r="G97" i="20" s="1"/>
  <c r="F97" i="20"/>
  <c r="AH96" i="20"/>
  <c r="AG96" i="20"/>
  <c r="AF96" i="20"/>
  <c r="AE96" i="20"/>
  <c r="AD96" i="20"/>
  <c r="AC96" i="20"/>
  <c r="AB96" i="20"/>
  <c r="V96" i="20"/>
  <c r="X95" i="20"/>
  <c r="V95" i="20"/>
  <c r="Y95" i="20" s="1"/>
  <c r="AQ96" i="20" s="1"/>
  <c r="G95" i="20" s="1"/>
  <c r="F95" i="20"/>
  <c r="V94" i="20"/>
  <c r="W93" i="20"/>
  <c r="Y89" i="20" s="1"/>
  <c r="AQ90" i="20" s="1"/>
  <c r="G91" i="20" s="1"/>
  <c r="V93" i="20"/>
  <c r="V92" i="20"/>
  <c r="V91" i="20"/>
  <c r="F91" i="20"/>
  <c r="AE90" i="20"/>
  <c r="AD90" i="20"/>
  <c r="AC90" i="20"/>
  <c r="AB90" i="20"/>
  <c r="V90" i="20"/>
  <c r="X89" i="20"/>
  <c r="V89" i="20"/>
  <c r="AJ88" i="20"/>
  <c r="AI88" i="20"/>
  <c r="AH88" i="20"/>
  <c r="AF88" i="20"/>
  <c r="AE88" i="20"/>
  <c r="AD88" i="20"/>
  <c r="AC88" i="20"/>
  <c r="AB88" i="20"/>
  <c r="X88" i="20"/>
  <c r="W88" i="20"/>
  <c r="V88" i="20"/>
  <c r="Y87" i="20" s="1"/>
  <c r="AQ88" i="20" s="1"/>
  <c r="G87" i="20" s="1"/>
  <c r="X87" i="20"/>
  <c r="W87" i="20"/>
  <c r="V87" i="20"/>
  <c r="F87" i="20"/>
  <c r="AD86" i="20"/>
  <c r="AC86" i="20"/>
  <c r="AB86" i="20"/>
  <c r="V86" i="20"/>
  <c r="Y85" i="20"/>
  <c r="AQ86" i="20" s="1"/>
  <c r="G85" i="20" s="1"/>
  <c r="X85" i="20"/>
  <c r="F85" i="20"/>
  <c r="V84" i="20"/>
  <c r="AD83" i="20"/>
  <c r="AC83" i="20"/>
  <c r="AB83" i="20"/>
  <c r="W83" i="20"/>
  <c r="V83" i="20"/>
  <c r="X82" i="20"/>
  <c r="Y82" i="20" s="1"/>
  <c r="AQ83" i="20" s="1"/>
  <c r="G82" i="20" s="1"/>
  <c r="V82" i="20"/>
  <c r="F82" i="20"/>
  <c r="AD81" i="20"/>
  <c r="AC81" i="20"/>
  <c r="AB81" i="20"/>
  <c r="Y80" i="20"/>
  <c r="AQ81" i="20" s="1"/>
  <c r="G80" i="20" s="1"/>
  <c r="X80" i="20"/>
  <c r="F80" i="20"/>
  <c r="AQ79" i="20"/>
  <c r="AD79" i="20"/>
  <c r="AC79" i="20"/>
  <c r="AB79" i="20"/>
  <c r="Y78" i="20"/>
  <c r="X78" i="20"/>
  <c r="G78" i="20"/>
  <c r="F78" i="20"/>
  <c r="AQ77" i="20"/>
  <c r="G76" i="20" s="1"/>
  <c r="AD77" i="20"/>
  <c r="AC77" i="20"/>
  <c r="AB77" i="20"/>
  <c r="Y76" i="20"/>
  <c r="X76" i="20"/>
  <c r="F76" i="20"/>
  <c r="AD75" i="20"/>
  <c r="AC75" i="20"/>
  <c r="AB75" i="20"/>
  <c r="W75" i="20"/>
  <c r="V75" i="20"/>
  <c r="Y74" i="20"/>
  <c r="AQ75" i="20" s="1"/>
  <c r="G74" i="20" s="1"/>
  <c r="X74" i="20"/>
  <c r="F74" i="20"/>
  <c r="AC73" i="20"/>
  <c r="AB73" i="20"/>
  <c r="Y72" i="20"/>
  <c r="X72" i="20"/>
  <c r="AQ72" i="20" s="1"/>
  <c r="H73" i="20" s="1"/>
  <c r="X71" i="20"/>
  <c r="W71" i="20"/>
  <c r="V71" i="20"/>
  <c r="N71" i="20"/>
  <c r="AC70" i="20"/>
  <c r="AB70" i="20"/>
  <c r="X70" i="20"/>
  <c r="Y70" i="20" s="1"/>
  <c r="AQ69" i="20" s="1"/>
  <c r="H70" i="20" s="1"/>
  <c r="X68" i="20"/>
  <c r="W68" i="20"/>
  <c r="V68" i="20"/>
  <c r="N68" i="20"/>
  <c r="N69" i="20" s="1"/>
  <c r="AG67" i="20"/>
  <c r="AF67" i="20"/>
  <c r="AE67" i="20"/>
  <c r="AD67" i="20"/>
  <c r="AC67" i="20"/>
  <c r="AB67" i="20"/>
  <c r="X67" i="20"/>
  <c r="W67" i="20"/>
  <c r="V67" i="20"/>
  <c r="N67" i="20"/>
  <c r="Y66" i="20"/>
  <c r="AQ67" i="20" s="1"/>
  <c r="H66" i="20" s="1"/>
  <c r="X66" i="20"/>
  <c r="F66" i="20"/>
  <c r="Y65" i="20"/>
  <c r="AQ65" i="20" s="1"/>
  <c r="H65" i="20" s="1"/>
  <c r="X65" i="20"/>
  <c r="AK64" i="20"/>
  <c r="AJ64" i="20"/>
  <c r="AI64" i="20"/>
  <c r="AH64" i="20"/>
  <c r="AG64" i="20"/>
  <c r="AF64" i="20"/>
  <c r="AE64" i="20"/>
  <c r="AD64" i="20"/>
  <c r="AC64" i="20"/>
  <c r="AB64" i="20"/>
  <c r="X64" i="20"/>
  <c r="Y64" i="20" s="1"/>
  <c r="AQ64" i="20" s="1"/>
  <c r="H64" i="20" s="1"/>
  <c r="Y63" i="20"/>
  <c r="AQ63" i="20" s="1"/>
  <c r="H63" i="20" s="1"/>
  <c r="X63" i="20"/>
  <c r="F63" i="20"/>
  <c r="AC62" i="20"/>
  <c r="AB62" i="20"/>
  <c r="Y61" i="20"/>
  <c r="AQ62" i="20" s="1"/>
  <c r="H61" i="20" s="1"/>
  <c r="X61" i="20"/>
  <c r="V60" i="20"/>
  <c r="Y60" i="20" s="1"/>
  <c r="X59" i="20"/>
  <c r="V59" i="20"/>
  <c r="Y59" i="20" s="1"/>
  <c r="AA59" i="20" s="1"/>
  <c r="X58" i="20"/>
  <c r="W58" i="20"/>
  <c r="Y58" i="20" s="1"/>
  <c r="V58" i="20"/>
  <c r="X57" i="20"/>
  <c r="W57" i="20"/>
  <c r="V57" i="20"/>
  <c r="Y57" i="20" s="1"/>
  <c r="AA56" i="20" s="1"/>
  <c r="X56" i="20"/>
  <c r="AD55" i="20"/>
  <c r="AC55" i="20"/>
  <c r="AB55" i="20"/>
  <c r="V55" i="20"/>
  <c r="X54" i="20"/>
  <c r="V54" i="20"/>
  <c r="Y54" i="20" s="1"/>
  <c r="AQ55" i="20" s="1"/>
  <c r="H54" i="20" s="1"/>
  <c r="F54" i="20"/>
  <c r="V53" i="20"/>
  <c r="V52" i="20"/>
  <c r="V51" i="20"/>
  <c r="V50" i="20"/>
  <c r="Y50" i="20" s="1"/>
  <c r="V48" i="20"/>
  <c r="V47" i="20"/>
  <c r="V46" i="20"/>
  <c r="Y45" i="20"/>
  <c r="V45" i="20"/>
  <c r="V43" i="20"/>
  <c r="V42" i="20"/>
  <c r="V41" i="20"/>
  <c r="V40" i="20"/>
  <c r="Y40" i="20" s="1"/>
  <c r="V38" i="20"/>
  <c r="V37" i="20"/>
  <c r="V36" i="20"/>
  <c r="Y35" i="20" s="1"/>
  <c r="V35" i="20"/>
  <c r="V33" i="20"/>
  <c r="V32" i="20"/>
  <c r="V31" i="20"/>
  <c r="X30" i="20"/>
  <c r="V30" i="20"/>
  <c r="Y30" i="20" s="1"/>
  <c r="F29" i="20"/>
  <c r="AD28" i="20"/>
  <c r="AC28" i="20"/>
  <c r="AB28" i="20"/>
  <c r="V28" i="20"/>
  <c r="X27" i="20"/>
  <c r="Y27" i="20" s="1"/>
  <c r="AQ28" i="20" s="1"/>
  <c r="G27" i="20" s="1"/>
  <c r="V27" i="20"/>
  <c r="F27" i="20"/>
  <c r="AQ26" i="20"/>
  <c r="G25" i="20" s="1"/>
  <c r="AG26" i="20"/>
  <c r="AF26" i="20"/>
  <c r="AD26" i="20"/>
  <c r="AC26" i="20"/>
  <c r="AB26" i="20"/>
  <c r="Y25" i="20"/>
  <c r="X25" i="20"/>
  <c r="F25" i="20"/>
  <c r="AH24" i="20"/>
  <c r="AG24" i="20"/>
  <c r="AF24" i="20"/>
  <c r="AD24" i="20"/>
  <c r="AC24" i="20"/>
  <c r="AB24" i="20"/>
  <c r="X23" i="20"/>
  <c r="Y23" i="20" s="1"/>
  <c r="AQ24" i="20" s="1"/>
  <c r="G23" i="20" s="1"/>
  <c r="F23" i="20"/>
  <c r="AN22" i="20"/>
  <c r="AM22" i="20"/>
  <c r="AK22" i="20"/>
  <c r="AJ22" i="20"/>
  <c r="AH22" i="20"/>
  <c r="AG22" i="20"/>
  <c r="AF22" i="20"/>
  <c r="AD22" i="20"/>
  <c r="AC22" i="20"/>
  <c r="AB22" i="20"/>
  <c r="Y21" i="20"/>
  <c r="AQ22" i="20" s="1"/>
  <c r="G21" i="20" s="1"/>
  <c r="X21" i="20"/>
  <c r="F21" i="20"/>
  <c r="AD20" i="20"/>
  <c r="AC20" i="20"/>
  <c r="AB20" i="20"/>
  <c r="V20" i="20"/>
  <c r="X19" i="20"/>
  <c r="Y19" i="20" s="1"/>
  <c r="AQ20" i="20" s="1"/>
  <c r="G19" i="20" s="1"/>
  <c r="V19" i="20"/>
  <c r="F19" i="20"/>
  <c r="AC18" i="20"/>
  <c r="AB18" i="20"/>
  <c r="V18" i="20"/>
  <c r="Y17" i="20"/>
  <c r="AQ18" i="20" s="1"/>
  <c r="G17" i="20" s="1"/>
  <c r="X17" i="20"/>
  <c r="V17" i="20"/>
  <c r="F17" i="20"/>
  <c r="AI16" i="20"/>
  <c r="AH16" i="20"/>
  <c r="AG16" i="20"/>
  <c r="AF16" i="20"/>
  <c r="AE16" i="20"/>
  <c r="AD16" i="20"/>
  <c r="AC16" i="20"/>
  <c r="AB16" i="20"/>
  <c r="V16" i="20"/>
  <c r="X15" i="20"/>
  <c r="Y15" i="20" s="1"/>
  <c r="AQ16" i="20" s="1"/>
  <c r="G15" i="20" s="1"/>
  <c r="V15" i="20"/>
  <c r="F15" i="20"/>
  <c r="V14" i="20"/>
  <c r="V13" i="20"/>
  <c r="W12" i="20"/>
  <c r="V12" i="20"/>
  <c r="AD11" i="20"/>
  <c r="AC11" i="20"/>
  <c r="AB11" i="20"/>
  <c r="V11" i="20"/>
  <c r="X10" i="20"/>
  <c r="Y10" i="20" s="1"/>
  <c r="AQ11" i="20" s="1"/>
  <c r="G10" i="20" s="1"/>
  <c r="V10" i="20"/>
  <c r="F10" i="20"/>
  <c r="AF8" i="20"/>
  <c r="AE8" i="20"/>
  <c r="AQ8" i="20" s="1"/>
  <c r="AD8" i="20"/>
  <c r="AC8" i="20"/>
  <c r="AB8" i="20"/>
  <c r="S3" i="20" l="1"/>
  <c r="G63" i="21"/>
  <c r="AA30" i="20"/>
  <c r="AC60" i="20"/>
  <c r="AB60" i="20"/>
  <c r="AQ60" i="20" s="1"/>
  <c r="H59" i="20" s="1"/>
  <c r="AD60" i="20"/>
  <c r="AB57" i="21"/>
  <c r="AQ57" i="21" s="1"/>
  <c r="H56" i="21" s="1"/>
  <c r="AC57" i="21"/>
  <c r="AD57" i="21"/>
  <c r="AA59" i="1"/>
  <c r="AD57" i="1"/>
  <c r="AB57" i="1"/>
  <c r="AC57" i="1"/>
  <c r="AQ57" i="1" s="1"/>
  <c r="H56" i="1" s="1"/>
  <c r="AA30" i="21"/>
  <c r="AQ57" i="20"/>
  <c r="H56" i="20" s="1"/>
  <c r="G54" i="20" s="1"/>
  <c r="AD57" i="20"/>
  <c r="AC57" i="20"/>
  <c r="AB57" i="20"/>
  <c r="AD60" i="21"/>
  <c r="AQ60" i="21" s="1"/>
  <c r="H59" i="21" s="1"/>
  <c r="AC60" i="21"/>
  <c r="AB60" i="21"/>
  <c r="AA30" i="1"/>
  <c r="G66" i="20"/>
  <c r="G66" i="1"/>
  <c r="G63" i="20"/>
  <c r="G63" i="1"/>
  <c r="G66" i="21"/>
  <c r="G52" i="14"/>
  <c r="G54" i="21" l="1"/>
  <c r="AC60" i="1"/>
  <c r="AB60" i="1"/>
  <c r="AD60" i="1"/>
  <c r="AQ60" i="1"/>
  <c r="H59" i="1" s="1"/>
  <c r="G54" i="1" s="1"/>
  <c r="AG31" i="21"/>
  <c r="AQ31" i="21" s="1"/>
  <c r="G29" i="21" s="1"/>
  <c r="S4" i="21" s="1"/>
  <c r="S5" i="21" s="1"/>
  <c r="AF31" i="21"/>
  <c r="AE31" i="21"/>
  <c r="AB31" i="21"/>
  <c r="AD31" i="21"/>
  <c r="AC31" i="21"/>
  <c r="AE31" i="1"/>
  <c r="AD31" i="1"/>
  <c r="AC31" i="1"/>
  <c r="AF31" i="1"/>
  <c r="AG31" i="1"/>
  <c r="AB31" i="1"/>
  <c r="AQ31" i="1" s="1"/>
  <c r="G29" i="1" s="1"/>
  <c r="S4" i="1" s="1"/>
  <c r="S5" i="1" s="1"/>
  <c r="AG31" i="20"/>
  <c r="AE31" i="20"/>
  <c r="AD31" i="20"/>
  <c r="AF31" i="20"/>
  <c r="AC31" i="20"/>
  <c r="AQ31" i="20" s="1"/>
  <c r="G29" i="20" s="1"/>
  <c r="S4" i="20" s="1"/>
  <c r="S5" i="20" s="1"/>
  <c r="AB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200-00000E000000}">
      <text>
        <r>
          <rPr>
            <b/>
            <sz val="11"/>
            <color indexed="10"/>
            <rFont val="游ゴシック"/>
            <family val="3"/>
            <charset val="128"/>
          </rPr>
          <t>支払年はR7で固定であるため、勝手に変更しないこと</t>
        </r>
      </text>
    </comment>
    <comment ref="N72" authorId="1" shapeId="0" xr:uid="{00000000-0006-0000-0200-00000F000000}">
      <text>
        <r>
          <rPr>
            <b/>
            <sz val="12"/>
            <color indexed="10"/>
            <rFont val="游ゴシック"/>
            <family val="3"/>
            <charset val="128"/>
          </rPr>
          <t>固定値であるため、
勝手に変更しないこと</t>
        </r>
      </text>
    </comment>
    <comment ref="K86" authorId="0" shapeId="0" xr:uid="{00000000-0006-0000-0200-000010000000}">
      <text>
        <r>
          <rPr>
            <b/>
            <sz val="11"/>
            <color indexed="10"/>
            <rFont val="游ゴシック"/>
            <family val="3"/>
            <charset val="128"/>
          </rPr>
          <t>通知が無い場合は、「通知無し」や「－」を入力</t>
        </r>
      </text>
    </comment>
    <comment ref="K94" authorId="0" shapeId="0" xr:uid="{00000000-0006-0000-0200-000011000000}">
      <text>
        <r>
          <rPr>
            <b/>
            <sz val="11"/>
            <color rgb="FFFF0000"/>
            <rFont val="游ゴシック"/>
            <family val="3"/>
            <charset val="128"/>
          </rPr>
          <t>登録が無い場合は、「登録無し」を入力</t>
        </r>
      </text>
    </comment>
    <comment ref="K96"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300-000001000000}">
      <text>
        <r>
          <rPr>
            <b/>
            <sz val="11"/>
            <color rgb="FFFF0000"/>
            <rFont val="游ゴシック"/>
            <family val="3"/>
            <charset val="128"/>
          </rPr>
          <t>登録が無い場合は、「登録無し」を入力</t>
        </r>
      </text>
    </comment>
    <comment ref="K16" authorId="0" shapeId="0" xr:uid="{00000000-0006-0000-0300-000002000000}">
      <text>
        <r>
          <rPr>
            <b/>
            <sz val="11"/>
            <color rgb="FFFF0000"/>
            <rFont val="游ゴシック"/>
            <family val="3"/>
            <charset val="128"/>
          </rPr>
          <t>平均点が無い場合は「該当無し」を入力</t>
        </r>
      </text>
    </comment>
    <comment ref="K33" authorId="0" shapeId="0" xr:uid="{00000000-0006-0000-0300-000003000000}">
      <text>
        <r>
          <rPr>
            <b/>
            <sz val="11"/>
            <color rgb="FFFF0000"/>
            <rFont val="游ゴシック"/>
            <family val="3"/>
            <charset val="128"/>
          </rPr>
          <t>登録が無い場合は、「登録無し」を入力</t>
        </r>
      </text>
    </comment>
    <comment ref="K38" authorId="0" shapeId="0" xr:uid="{00000000-0006-0000-0300-000004000000}">
      <text>
        <r>
          <rPr>
            <b/>
            <sz val="11"/>
            <color rgb="FFFF0000"/>
            <rFont val="游ゴシック"/>
            <family val="3"/>
            <charset val="128"/>
          </rPr>
          <t>登録が無い場合は、「登録無し」を入力</t>
        </r>
      </text>
    </comment>
    <comment ref="K43" authorId="0" shapeId="0" xr:uid="{00000000-0006-0000-0300-000005000000}">
      <text>
        <r>
          <rPr>
            <b/>
            <sz val="11"/>
            <color rgb="FFFF0000"/>
            <rFont val="游ゴシック"/>
            <family val="3"/>
            <charset val="128"/>
          </rPr>
          <t>登録が無い場合は、「登録無し」を入力</t>
        </r>
      </text>
    </comment>
    <comment ref="K48" authorId="0" shapeId="0" xr:uid="{00000000-0006-0000-0300-000006000000}">
      <text>
        <r>
          <rPr>
            <b/>
            <sz val="11"/>
            <color rgb="FFFF0000"/>
            <rFont val="游ゴシック"/>
            <family val="3"/>
            <charset val="128"/>
          </rPr>
          <t>登録が無い場合は、「登録無し」を入力</t>
        </r>
      </text>
    </comment>
    <comment ref="K53" authorId="0" shapeId="0" xr:uid="{00000000-0006-0000-0300-000007000000}">
      <text>
        <r>
          <rPr>
            <b/>
            <sz val="11"/>
            <color rgb="FFFF0000"/>
            <rFont val="游ゴシック"/>
            <family val="3"/>
            <charset val="128"/>
          </rPr>
          <t>登録が無い場合は、「登録無し」を入力</t>
        </r>
      </text>
    </comment>
    <comment ref="J57" authorId="0" shapeId="0" xr:uid="{00000000-0006-0000-0300-000008000000}">
      <text>
        <r>
          <rPr>
            <b/>
            <sz val="11"/>
            <color rgb="FFFF0000"/>
            <rFont val="游ゴシック"/>
            <family val="3"/>
            <charset val="128"/>
          </rPr>
          <t>該当が無い場合は、「該当無し」や「ー」を入力</t>
        </r>
      </text>
    </comment>
    <comment ref="K57" authorId="0" shapeId="0" xr:uid="{00000000-0006-0000-0300-000009000000}">
      <text>
        <r>
          <rPr>
            <b/>
            <sz val="11"/>
            <color rgb="FFFF0000"/>
            <rFont val="游ゴシック"/>
            <family val="3"/>
            <charset val="128"/>
          </rPr>
          <t>該当が無い場合は、「該当無し」や「ー」を入力</t>
        </r>
      </text>
    </comment>
    <comment ref="J58" authorId="0" shapeId="0" xr:uid="{00000000-0006-0000-0300-00000A000000}">
      <text>
        <r>
          <rPr>
            <b/>
            <sz val="11"/>
            <color rgb="FFFF0000"/>
            <rFont val="游ゴシック"/>
            <family val="3"/>
            <charset val="128"/>
          </rPr>
          <t>該当が無い場合は、「該当無し」や「ー」を入力</t>
        </r>
      </text>
    </comment>
    <comment ref="K58" authorId="0" shapeId="0" xr:uid="{00000000-0006-0000-0300-00000B000000}">
      <text>
        <r>
          <rPr>
            <b/>
            <sz val="11"/>
            <color rgb="FFFF0000"/>
            <rFont val="游ゴシック"/>
            <family val="3"/>
            <charset val="128"/>
          </rPr>
          <t>該当が無い場合は、「該当無し」や「ー」を入力</t>
        </r>
      </text>
    </comment>
    <comment ref="K59" authorId="0" shapeId="0" xr:uid="{00000000-0006-0000-03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3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300-00000E000000}">
      <text>
        <r>
          <rPr>
            <b/>
            <sz val="11"/>
            <color indexed="10"/>
            <rFont val="游ゴシック"/>
            <family val="3"/>
            <charset val="128"/>
          </rPr>
          <t>支払年はR7で固定であるため、勝手に変更しないこと</t>
        </r>
      </text>
    </comment>
    <comment ref="N72" authorId="1" shapeId="0" xr:uid="{00000000-0006-0000-0300-00000F000000}">
      <text>
        <r>
          <rPr>
            <b/>
            <sz val="12"/>
            <color indexed="10"/>
            <rFont val="游ゴシック"/>
            <family val="3"/>
            <charset val="128"/>
          </rPr>
          <t>固定値であるため、
勝手に変更しないこと</t>
        </r>
      </text>
    </comment>
    <comment ref="K86" authorId="0" shapeId="0" xr:uid="{00000000-0006-0000-0300-000010000000}">
      <text>
        <r>
          <rPr>
            <b/>
            <sz val="11"/>
            <color indexed="10"/>
            <rFont val="游ゴシック"/>
            <family val="3"/>
            <charset val="128"/>
          </rPr>
          <t>通知が無い場合は、「通知無し」や「－」を入力</t>
        </r>
      </text>
    </comment>
    <comment ref="K94" authorId="0" shapeId="0" xr:uid="{00000000-0006-0000-0300-000011000000}">
      <text>
        <r>
          <rPr>
            <b/>
            <sz val="11"/>
            <color rgb="FFFF0000"/>
            <rFont val="游ゴシック"/>
            <family val="3"/>
            <charset val="128"/>
          </rPr>
          <t>登録が無い場合は、「登録無し」を入力</t>
        </r>
      </text>
    </comment>
    <comment ref="K96" authorId="0" shapeId="0" xr:uid="{00000000-0006-0000-0300-000012000000}">
      <text>
        <r>
          <rPr>
            <b/>
            <sz val="11"/>
            <color rgb="FFFF0000"/>
            <rFont val="游ゴシック"/>
            <family val="3"/>
            <charset val="128"/>
          </rPr>
          <t>最高点が無い場合は「該当無し」を入力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400-000001000000}">
      <text>
        <r>
          <rPr>
            <b/>
            <sz val="11"/>
            <color rgb="FFFF0000"/>
            <rFont val="游ゴシック"/>
            <family val="3"/>
            <charset val="128"/>
          </rPr>
          <t>登録が無い場合は、「登録無し」を入力</t>
        </r>
      </text>
    </comment>
    <comment ref="K16" authorId="0" shapeId="0" xr:uid="{00000000-0006-0000-0400-000002000000}">
      <text>
        <r>
          <rPr>
            <b/>
            <sz val="11"/>
            <color rgb="FFFF0000"/>
            <rFont val="游ゴシック"/>
            <family val="3"/>
            <charset val="128"/>
          </rPr>
          <t>平均点が無い場合は「該当無し」を入力</t>
        </r>
      </text>
    </comment>
    <comment ref="K33" authorId="0" shapeId="0" xr:uid="{00000000-0006-0000-0400-000003000000}">
      <text>
        <r>
          <rPr>
            <b/>
            <sz val="11"/>
            <color rgb="FFFF0000"/>
            <rFont val="游ゴシック"/>
            <family val="3"/>
            <charset val="128"/>
          </rPr>
          <t>登録が無い場合は、「登録無し」を入力</t>
        </r>
      </text>
    </comment>
    <comment ref="K38" authorId="0" shapeId="0" xr:uid="{00000000-0006-0000-0400-000004000000}">
      <text>
        <r>
          <rPr>
            <b/>
            <sz val="11"/>
            <color rgb="FFFF0000"/>
            <rFont val="游ゴシック"/>
            <family val="3"/>
            <charset val="128"/>
          </rPr>
          <t>登録が無い場合は、「登録無し」を入力</t>
        </r>
      </text>
    </comment>
    <comment ref="K43" authorId="0" shapeId="0" xr:uid="{00000000-0006-0000-0400-000005000000}">
      <text>
        <r>
          <rPr>
            <b/>
            <sz val="11"/>
            <color rgb="FFFF0000"/>
            <rFont val="游ゴシック"/>
            <family val="3"/>
            <charset val="128"/>
          </rPr>
          <t>登録が無い場合は、「登録無し」を入力</t>
        </r>
      </text>
    </comment>
    <comment ref="K48" authorId="0" shapeId="0" xr:uid="{00000000-0006-0000-0400-000006000000}">
      <text>
        <r>
          <rPr>
            <b/>
            <sz val="11"/>
            <color rgb="FFFF0000"/>
            <rFont val="游ゴシック"/>
            <family val="3"/>
            <charset val="128"/>
          </rPr>
          <t>登録が無い場合は、「登録無し」を入力</t>
        </r>
      </text>
    </comment>
    <comment ref="K53" authorId="0" shapeId="0" xr:uid="{00000000-0006-0000-0400-000007000000}">
      <text>
        <r>
          <rPr>
            <b/>
            <sz val="11"/>
            <color rgb="FFFF0000"/>
            <rFont val="游ゴシック"/>
            <family val="3"/>
            <charset val="128"/>
          </rPr>
          <t>登録が無い場合は、「登録無し」を入力</t>
        </r>
      </text>
    </comment>
    <comment ref="J57" authorId="0" shapeId="0" xr:uid="{00000000-0006-0000-0400-000008000000}">
      <text>
        <r>
          <rPr>
            <b/>
            <sz val="11"/>
            <color rgb="FFFF0000"/>
            <rFont val="游ゴシック"/>
            <family val="3"/>
            <charset val="128"/>
          </rPr>
          <t>該当が無い場合は、「該当無し」や「ー」を入力</t>
        </r>
      </text>
    </comment>
    <comment ref="K57" authorId="0" shapeId="0" xr:uid="{00000000-0006-0000-0400-000009000000}">
      <text>
        <r>
          <rPr>
            <b/>
            <sz val="11"/>
            <color rgb="FFFF0000"/>
            <rFont val="游ゴシック"/>
            <family val="3"/>
            <charset val="128"/>
          </rPr>
          <t>該当が無い場合は、「該当無し」や「ー」を入力</t>
        </r>
      </text>
    </comment>
    <comment ref="J58" authorId="0" shapeId="0" xr:uid="{00000000-0006-0000-0400-00000A000000}">
      <text>
        <r>
          <rPr>
            <b/>
            <sz val="11"/>
            <color rgb="FFFF0000"/>
            <rFont val="游ゴシック"/>
            <family val="3"/>
            <charset val="128"/>
          </rPr>
          <t>該当が無い場合は、「該当無し」や「ー」を入力</t>
        </r>
      </text>
    </comment>
    <comment ref="K58" authorId="0" shapeId="0" xr:uid="{00000000-0006-0000-0400-00000B000000}">
      <text>
        <r>
          <rPr>
            <b/>
            <sz val="11"/>
            <color rgb="FFFF0000"/>
            <rFont val="游ゴシック"/>
            <family val="3"/>
            <charset val="128"/>
          </rPr>
          <t>該当が無い場合は、「該当無し」や「ー」を入力</t>
        </r>
      </text>
    </comment>
    <comment ref="K59" authorId="0" shapeId="0" xr:uid="{00000000-0006-0000-04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4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400-00000E000000}">
      <text>
        <r>
          <rPr>
            <b/>
            <sz val="11"/>
            <color indexed="10"/>
            <rFont val="游ゴシック"/>
            <family val="3"/>
            <charset val="128"/>
          </rPr>
          <t>支払年はR7で固定であるため、勝手に変更しないこと</t>
        </r>
      </text>
    </comment>
    <comment ref="N72" authorId="1" shapeId="0" xr:uid="{00000000-0006-0000-0400-00000F000000}">
      <text>
        <r>
          <rPr>
            <b/>
            <sz val="12"/>
            <color indexed="10"/>
            <rFont val="游ゴシック"/>
            <family val="3"/>
            <charset val="128"/>
          </rPr>
          <t>固定値であるため、
勝手に変更しないこと</t>
        </r>
      </text>
    </comment>
    <comment ref="K86" authorId="0" shapeId="0" xr:uid="{00000000-0006-0000-0400-000010000000}">
      <text>
        <r>
          <rPr>
            <b/>
            <sz val="11"/>
            <color indexed="10"/>
            <rFont val="游ゴシック"/>
            <family val="3"/>
            <charset val="128"/>
          </rPr>
          <t>通知が無い場合は、「通知無し」や「－」を入力</t>
        </r>
      </text>
    </comment>
    <comment ref="K94" authorId="0" shapeId="0" xr:uid="{00000000-0006-0000-0400-000011000000}">
      <text>
        <r>
          <rPr>
            <b/>
            <sz val="11"/>
            <color rgb="FFFF0000"/>
            <rFont val="游ゴシック"/>
            <family val="3"/>
            <charset val="128"/>
          </rPr>
          <t>登録が無い場合は、「登録無し」を入力</t>
        </r>
      </text>
    </comment>
    <comment ref="K96" authorId="0" shapeId="0" xr:uid="{00000000-0006-0000-0400-000012000000}">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<sst xmlns="http://schemas.openxmlformats.org/spreadsheetml/2006/main" count="2035" uniqueCount="604">
  <si>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</si>
  <si>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</si>
  <si>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</si>
  <si>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</si>
  <si>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</si>
  <si>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</si>
  <si>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</si>
  <si>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</si>
  <si>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</si>
  <si>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</si>
  <si>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</si>
  <si>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</si>
  <si>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</si>
  <si>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</si>
  <si>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</si>
  <si>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</si>
  <si>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</si>
  <si>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</si>
  <si>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</si>
  <si>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</si>
  <si>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</si>
  <si>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</si>
  <si>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</si>
  <si>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</si>
  <si>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</si>
  <si>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</si>
  <si>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</si>
  <si>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</si>
  <si>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</si>
  <si>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</si>
  <si>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</si>
  <si>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</si>
  <si>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</si>
  <si>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２０．
配置予定技術者の保有資格</t>
  </si>
  <si>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</si>
  <si>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</si>
  <si>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r>
      <t xml:space="preserve">《評価項目①》
女性技術者の在籍
</t>
    </r>
    <r>
      <rPr>
        <sz val="14"/>
        <color theme="9" tint="-0.249977111117893"/>
        <rFont val="ＭＳ Ｐ明朝"/>
        <family val="1"/>
        <charset val="128"/>
      </rPr>
      <t>【手引きP33～P36】</t>
    </r>
    <rPh sb="1" eb="3">
      <t>ヒョウカ</t>
    </rPh>
    <rPh sb="3" eb="5">
      <t>コウモク</t>
    </rPh>
    <rPh sb="8" eb="10">
      <t>ジョセイ</t>
    </rPh>
    <rPh sb="10" eb="13">
      <t>ギジュツシャ</t>
    </rPh>
    <rPh sb="14" eb="16">
      <t>ザイセキ</t>
    </rPh>
    <phoneticPr fontId="3"/>
  </si>
  <si>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</si>
  <si>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</si>
  <si>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r>
      <t>　②</t>
    </r>
    <r>
      <rPr>
        <sz val="14"/>
        <rFont val="游ゴシック"/>
        <family val="3"/>
        <charset val="128"/>
      </rPr>
      <t>３月以上の雇用関係及び常勤性があることを確認できる直近の社会保険被保険者標準報酬決定通知書、雇用保険被保険者資格取得等確認通知書等の写し</t>
    </r>
    <rPh sb="30" eb="32">
      <t>しゃかい</t>
    </rPh>
    <rPh sb="32" eb="34">
      <t>ほけん</t>
    </rPh>
    <phoneticPr fontId="3" type="Hiragana"/>
  </si>
  <si>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</si>
  <si>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</si>
  <si>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</si>
  <si>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</si>
  <si>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</si>
  <si>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</si>
  <si>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r>
      <t xml:space="preserve">３．(Ⅰ)企業の優良工事表彰
</t>
    </r>
    <r>
      <rPr>
        <sz val="14"/>
        <color theme="9" tint="-0.249977111117893"/>
        <rFont val="ＭＳ Ｐ明朝"/>
        <family val="1"/>
        <charset val="128"/>
      </rPr>
      <t>【手引き　P26】</t>
    </r>
    <rPh sb="5" eb="7">
      <t>キギョウ</t>
    </rPh>
    <rPh sb="8" eb="10">
      <t>ユウリョウ</t>
    </rPh>
    <rPh sb="10" eb="12">
      <t>コウジ</t>
    </rPh>
    <rPh sb="12" eb="14">
      <t>ヒョウショウ</t>
    </rPh>
    <phoneticPr fontId="28"/>
  </si>
  <si>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</si>
  <si>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</si>
  <si>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</si>
  <si>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</si>
  <si>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</si>
  <si>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</si>
  <si>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</si>
  <si>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</si>
  <si>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r>
      <t>１８．配置予定技術者の工事成績評定点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P55～P56】
</t>
    </r>
  </si>
  <si>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</si>
  <si>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</si>
  <si>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</si>
  <si>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</si>
  <si>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</si>
  <si>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</si>
  <si>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t>b：【大企業】給与等受給者一人当たりの平均受給額の増加率１．５０％以上</t>
  </si>
  <si>
    <t>１９．
配置予定技術者の継続教育（ＣＰＤ）の取組</t>
  </si>
  <si>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</si>
  <si>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</si>
  <si>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</si>
  <si>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r>
      <t>　</t>
    </r>
    <r>
      <rPr>
        <sz val="14"/>
        <color theme="1"/>
        <rFont val="游ゴシック"/>
        <family val="3"/>
        <charset val="128"/>
      </rPr>
      <t>①当該工事の「本工事費内訳書」、「工事費明細書（設計図書の金抜き設計書）」等に、申告する登録基幹技能者等を配置する作業内容が確認出来るよう示し、添付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</si>
  <si>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</si>
  <si>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</si>
  <si>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</si>
  <si>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</si>
  <si>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</si>
  <si>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</si>
  <si>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</si>
  <si>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</si>
  <si>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</si>
  <si>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</si>
  <si>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</si>
  <si>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</si>
  <si>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</si>
  <si>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</si>
  <si>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</si>
  <si>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</si>
  <si>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</si>
  <si>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</si>
  <si>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企業におけるパートナーシップ構築宣言の公表の有無</t>
    <rPh sb="0" eb="2">
      <t>キギョウ</t>
    </rPh>
    <rPh sb="14" eb="18">
      <t>コウチクセンゲン</t>
    </rPh>
    <rPh sb="19" eb="21">
      <t>コウヒョウ</t>
    </rPh>
    <rPh sb="22" eb="24">
      <t>ウム</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</si>
  <si>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</si>
  <si>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</si>
  <si>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</si>
  <si>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</si>
  <si>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５．
災害協定に基づく活動実績</t>
  </si>
  <si>
    <t>R7</t>
  </si>
  <si>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</si>
  <si>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</si>
  <si>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</si>
  <si>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r>
      <t xml:space="preserve">５．災害協定に基づく
活動実績
</t>
    </r>
    <r>
      <rPr>
        <sz val="14"/>
        <color theme="9" tint="-0.249977111117893"/>
        <rFont val="ＭＳ Ｐ明朝"/>
        <family val="1"/>
        <charset val="128"/>
      </rPr>
      <t>【手引き　P31】</t>
    </r>
  </si>
  <si>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</si>
  <si>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</si>
  <si>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</si>
  <si>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</si>
  <si>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</si>
  <si>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</si>
  <si>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</si>
  <si>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</si>
  <si>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</si>
  <si>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</si>
  <si>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</si>
  <si>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</si>
  <si>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b：準完全週休２日を達成した週休２日制工事の実施証明書を有している</t>
  </si>
  <si>
    <t>c：上記以外</t>
    <rPh sb="2" eb="4">
      <t>ジョウキ</t>
    </rPh>
    <rPh sb="4" eb="6">
      <t>イガイ</t>
    </rPh>
    <phoneticPr fontId="28"/>
  </si>
  <si>
    <r>
      <t>４－１．主たる営業所の所在</t>
    </r>
    <r>
      <rPr>
        <u/>
        <sz val="14"/>
        <color theme="9" tint="-0.249977111117893"/>
        <rFont val="ＭＳ Ｐ明朝"/>
        <family val="1"/>
        <charset val="128"/>
      </rPr>
      <t>【手引き　P28】</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</si>
  <si>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t>05-XX10-ZZ
●●維持管理業務</t>
  </si>
  <si>
    <t>公募対象：標準「単独」かつ全県又はブロック＝「b：同一管内に無し」</t>
    <rPh sb="30" eb="31">
      <t>ナ</t>
    </rPh>
    <phoneticPr fontId="28"/>
  </si>
  <si>
    <t>a：完全週休２日制工事の実施証明書を有している</t>
  </si>
  <si>
    <t>のり面施工管理技術者を有する</t>
  </si>
  <si>
    <t>c：【中小企業】上記以外</t>
    <rPh sb="8" eb="10">
      <t>ジョウキ</t>
    </rPh>
    <rPh sb="10" eb="12">
      <t>イガイ</t>
    </rPh>
    <phoneticPr fontId="28"/>
  </si>
  <si>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</si>
  <si>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</si>
  <si>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</si>
  <si>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</si>
  <si>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</si>
  <si>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</si>
  <si>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</si>
  <si>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</si>
  <si>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r>
      <t>２１．当該工事における登録基幹技能者等の配置</t>
    </r>
    <r>
      <rPr>
        <u/>
        <sz val="14"/>
        <color theme="9" tint="-0.249977111117893"/>
        <rFont val="ＭＳ Ｐ明朝"/>
        <family val="1"/>
        <charset val="128"/>
      </rPr>
      <t>【手引き　P61～P62】</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</si>
  <si>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</si>
  <si>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</si>
  <si>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</si>
  <si>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</si>
  <si>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</si>
  <si>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</si>
  <si>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</si>
  <si>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</si>
  <si>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</si>
  <si>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</si>
  <si>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</si>
  <si>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</si>
  <si>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</si>
  <si>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</si>
  <si>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</si>
  <si>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</si>
  <si>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</si>
  <si>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</si>
  <si>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</si>
  <si>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</si>
  <si>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</si>
  <si>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r>
      <t>２０．配置予定技術者の保有資格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ホユウ</t>
    </rPh>
    <rPh sb="13" eb="15">
      <t>シカク</t>
    </rPh>
    <rPh sb="29" eb="31">
      <t>テビ</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</si>
  <si>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</si>
  <si>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</si>
  <si>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</si>
  <si>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</si>
  <si>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</si>
  <si>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</si>
  <si>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</si>
  <si>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</si>
  <si>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</si>
  <si>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</si>
  <si>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</si>
  <si>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a：【大企業】給与等受給者一人当たりの平均受給額の増加率３．００％以上</t>
  </si>
  <si>
    <t>c：【大企業】上記以外</t>
    <rPh sb="7" eb="9">
      <t>ジョウキ</t>
    </rPh>
    <rPh sb="9" eb="11">
      <t>イガイ</t>
    </rPh>
    <phoneticPr fontId="28"/>
  </si>
  <si>
    <t>a：【中小企業】給与等受給者一人当たりの平均受給額の増加率１．５０％以上</t>
    <rPh sb="3" eb="5">
      <t>チュウショウ</t>
    </rPh>
    <phoneticPr fontId="3"/>
  </si>
  <si>
    <t>b：【中小企業】給与等受給者一人当たりの平均受給額の増加率０．７５％以上</t>
  </si>
  <si>
    <r>
      <t xml:space="preserve">１２．舗装機械の所有状況
</t>
    </r>
    <r>
      <rPr>
        <u/>
        <sz val="14"/>
        <color theme="9" tint="-0.249977111117893"/>
        <rFont val="ＭＳ Ｐ明朝"/>
        <family val="1"/>
        <charset val="128"/>
      </rPr>
      <t>【手引き　P47】</t>
    </r>
    <rPh sb="3" eb="5">
      <t>ホソウ</t>
    </rPh>
    <rPh sb="5" eb="7">
      <t>キカイ</t>
    </rPh>
    <rPh sb="8" eb="10">
      <t>ショユウ</t>
    </rPh>
    <rPh sb="10" eb="12">
      <t>ジョウキョウ</t>
    </rPh>
    <phoneticPr fontId="3"/>
  </si>
  <si>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</si>
  <si>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</si>
  <si>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</si>
  <si>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</si>
  <si>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</si>
  <si>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</si>
  <si>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</si>
  <si>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</si>
  <si>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</si>
  <si>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</si>
  <si>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</si>
  <si>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</si>
  <si>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</si>
  <si>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</si>
  <si>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</si>
  <si>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</si>
  <si>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</si>
  <si>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</si>
  <si>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</si>
  <si>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28"/>
  </si>
  <si>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</si>
  <si>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</si>
  <si>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</si>
  <si>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</si>
  <si>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週休２日制工事の実施証明書がある場合に評価</t>
    <rPh sb="0" eb="2">
      <t>シュウキュウ</t>
    </rPh>
    <rPh sb="3" eb="5">
      <t>ヒセイ</t>
    </rPh>
    <rPh sb="5" eb="7">
      <t>コウジ</t>
    </rPh>
    <rPh sb="8" eb="10">
      <t>ジッシ</t>
    </rPh>
    <phoneticPr fontId="28"/>
  </si>
  <si>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</si>
  <si>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</si>
  <si>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</si>
  <si>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</si>
  <si>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</si>
  <si>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</si>
  <si>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</si>
  <si>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</si>
  <si>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</si>
  <si>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</si>
  <si>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</si>
  <si>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</si>
  <si>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a：応急対策業務の活動実績がある（工事箇所と同一管内の実績の場合）</t>
    <rPh sb="17" eb="19">
      <t>コウジ</t>
    </rPh>
    <rPh sb="19" eb="21">
      <t>カショ</t>
    </rPh>
    <rPh sb="22" eb="24">
      <t>ドウイツ</t>
    </rPh>
    <rPh sb="24" eb="26">
      <t>カンナイ</t>
    </rPh>
    <rPh sb="27" eb="29">
      <t>ジッセキ</t>
    </rPh>
    <rPh sb="30" eb="32">
      <t>バアイ</t>
    </rPh>
    <phoneticPr fontId="28"/>
  </si>
  <si>
    <t>管内</t>
    <rPh sb="0" eb="2">
      <t>カンナイ</t>
    </rPh>
    <phoneticPr fontId="3"/>
  </si>
  <si>
    <t>　②中小企業等の場合は、本様式に、直近の事業年度の「法人税申告書別表１」の写し</t>
  </si>
  <si>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</si>
  <si>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</si>
  <si>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</si>
  <si>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</si>
  <si>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</si>
  <si>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</si>
  <si>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</si>
  <si>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</si>
  <si>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</si>
  <si>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</si>
  <si>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</si>
  <si>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</si>
  <si>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</si>
  <si>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</si>
  <si>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</si>
  <si>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</si>
  <si>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</si>
  <si>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</si>
  <si>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　③雇用関係及び常勤性があることを確認できる直近の社会保険被保険者標準報酬決定通知書、雇用保険被保険者資格取得等確認通知書等の写し</t>
  </si>
  <si>
    <t>建築設備士を有する</t>
  </si>
  <si>
    <t>資格を有しない</t>
    <rPh sb="0" eb="2">
      <t>シカク</t>
    </rPh>
    <rPh sb="3" eb="4">
      <t>ユウ</t>
    </rPh>
    <phoneticPr fontId="3"/>
  </si>
  <si>
    <t>応急対策工事</t>
  </si>
  <si>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</si>
  <si>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</si>
  <si>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</si>
  <si>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</si>
  <si>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</si>
  <si>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</si>
  <si>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</si>
  <si>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</si>
  <si>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</si>
  <si>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</si>
  <si>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秋田県秋田地域振興局建設部</t>
    <rPh sb="0" eb="3">
      <t>アキタケン</t>
    </rPh>
    <rPh sb="3" eb="5">
      <t>アキタ</t>
    </rPh>
    <rPh sb="5" eb="7">
      <t>チイキ</t>
    </rPh>
    <rPh sb="7" eb="10">
      <t>シンコウキョク</t>
    </rPh>
    <rPh sb="10" eb="13">
      <t>ケンセツブ</t>
    </rPh>
    <phoneticPr fontId="3"/>
  </si>
  <si>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</si>
  <si>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</si>
  <si>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</si>
  <si>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</si>
  <si>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</si>
  <si>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</si>
  <si>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</si>
  <si>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b：応急対策業務の活動実績がある（工事箇所と同一管内以外の実績の場合）</t>
    <rPh sb="26" eb="28">
      <t>イガイ</t>
    </rPh>
    <phoneticPr fontId="28"/>
  </si>
  <si>
    <t>【例】（ア）</t>
    <rPh sb="1" eb="2">
      <t>れい</t>
    </rPh>
    <phoneticPr fontId="3" type="Hiragana"/>
  </si>
  <si>
    <t>１７．
配置予定技術者の同種工事の施工実績</t>
  </si>
  <si>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</si>
  <si>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</si>
  <si>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</si>
  <si>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</si>
  <si>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</si>
  <si>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</si>
  <si>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</si>
  <si>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</si>
  <si>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</si>
  <si>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r>
      <t xml:space="preserve">１３．建築物解体機械の所有状況
</t>
    </r>
    <r>
      <rPr>
        <u/>
        <sz val="14"/>
        <color theme="9" tint="-0.249977111117893"/>
        <rFont val="ＭＳ Ｐ明朝"/>
        <family val="1"/>
        <charset val="128"/>
      </rPr>
      <t>【手引き　P48】</t>
    </r>
    <rPh sb="3" eb="6">
      <t>ケンチクブツ</t>
    </rPh>
    <rPh sb="6" eb="8">
      <t>カイタイ</t>
    </rPh>
    <rPh sb="8" eb="10">
      <t>キカイ</t>
    </rPh>
    <rPh sb="11" eb="13">
      <t>ショユウ</t>
    </rPh>
    <rPh sb="13" eb="15">
      <t>ジョウキョウ</t>
    </rPh>
    <phoneticPr fontId="3"/>
  </si>
  <si>
    <t>１．
企業の同種工事の施工実績</t>
  </si>
  <si>
    <t>電気</t>
    <rPh sb="0" eb="2">
      <t>デンキ</t>
    </rPh>
    <phoneticPr fontId="3"/>
  </si>
  <si>
    <t>１級土木施工管理技士</t>
    <rPh sb="1" eb="2">
      <t>キュウ</t>
    </rPh>
    <rPh sb="2" eb="3">
      <t>ド</t>
    </rPh>
    <rPh sb="3" eb="4">
      <t>モク</t>
    </rPh>
    <rPh sb="4" eb="6">
      <t>セコウ</t>
    </rPh>
    <rPh sb="6" eb="8">
      <t>カンリ</t>
    </rPh>
    <rPh sb="8" eb="10">
      <t>ギシ</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</si>
  <si>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</si>
  <si>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</si>
  <si>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</si>
  <si>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</si>
  <si>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</si>
  <si>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</si>
  <si>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</si>
  <si>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</si>
  <si>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</si>
  <si>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</si>
  <si>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</si>
  <si>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</si>
  <si>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</si>
  <si>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</si>
  <si>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</si>
  <si>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</si>
  <si>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</si>
  <si>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</si>
  <si>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</si>
  <si>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</si>
  <si>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</si>
  <si>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</si>
  <si>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被災状況の調査</t>
  </si>
  <si>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</si>
  <si>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</si>
  <si>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</si>
  <si>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</si>
  <si>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</si>
  <si>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</si>
  <si>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</si>
  <si>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</si>
  <si>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</si>
  <si>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r>
      <t>（総合評価落札方式【建設工事】「実績等評価項目」様式</t>
    </r>
    <r>
      <rPr>
        <sz val="20"/>
        <rFont val="ＭＳ Ｐ明朝"/>
        <family val="1"/>
        <charset val="128"/>
      </rPr>
      <t>）　</t>
    </r>
    <r>
      <rPr>
        <b/>
        <u/>
        <sz val="20"/>
        <color rgb="FFFF0000"/>
        <rFont val="ＭＳ Ｐ明朝"/>
        <family val="1"/>
        <charset val="128"/>
      </rPr>
      <t>R8.2.1以降適用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4" eb="36">
      <t>イコウ</t>
    </rPh>
    <rPh sb="36" eb="38">
      <t>テキヨウ</t>
    </rPh>
    <phoneticPr fontId="3"/>
  </si>
  <si>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</si>
  <si>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</si>
  <si>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</si>
  <si>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</si>
  <si>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</si>
  <si>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</si>
  <si>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</si>
  <si>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</si>
  <si>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</si>
  <si>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</si>
  <si>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</si>
  <si>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</si>
  <si>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</si>
  <si>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</si>
  <si>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</si>
  <si>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</si>
  <si>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</si>
  <si>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</si>
  <si>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</si>
  <si>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</si>
  <si>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●●協会</t>
    <rPh sb="2" eb="4">
      <t>キョウカイ</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</si>
  <si>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</si>
  <si>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</si>
  <si>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</si>
  <si>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</si>
  <si>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</si>
  <si>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</si>
  <si>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</si>
  <si>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</si>
  <si>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</si>
  <si>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</si>
  <si>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活動場所【選択】</t>
    <rPh sb="0" eb="2">
      <t>カツドウ</t>
    </rPh>
    <rPh sb="2" eb="4">
      <t>バショ</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</si>
  <si>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</si>
  <si>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</si>
  <si>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</si>
  <si>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</si>
  <si>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重機・資機材等の調達の斡旋</t>
  </si>
  <si>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</si>
  <si>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</si>
  <si>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</si>
  <si>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</si>
  <si>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</si>
  <si>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d：上記以外</t>
    <rPh sb="2" eb="4">
      <t>ジョウキ</t>
    </rPh>
    <rPh sb="4" eb="6">
      <t>イガイ</t>
    </rPh>
    <phoneticPr fontId="28"/>
  </si>
  <si>
    <t>c：４週８休以上を達成した週休２日制工事の実施証明書を有している</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</si>
  <si>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</si>
  <si>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</si>
  <si>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</si>
  <si>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</si>
  <si>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</si>
  <si>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</si>
  <si>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</si>
  <si>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</si>
  <si>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</si>
  <si>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</si>
  <si>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</si>
  <si>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</si>
  <si>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</si>
  <si>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</si>
  <si>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</si>
  <si>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</si>
  <si>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</si>
  <si>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</si>
  <si>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</si>
  <si>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 xml:space="preserve">災害協定に基づく応急対策業務の活動実績
</t>
    </r>
    <r>
      <rPr>
        <sz val="14"/>
        <rFont val="ＭＳ Ｐ明朝"/>
        <family val="1"/>
        <charset val="128"/>
      </rPr>
      <t>【選択】</t>
    </r>
  </si>
  <si>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</si>
  <si>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</si>
  <si>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</si>
  <si>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２１．
当該工事における登録基幹技能者等の配置</t>
  </si>
  <si>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</si>
  <si>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</si>
  <si>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</si>
  <si>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</si>
  <si>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</si>
  <si>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</si>
  <si>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</si>
  <si>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r>
      <t xml:space="preserve">《評価項目③》
ワークライフバラ
ンス企業認定等の
取得
</t>
    </r>
    <r>
      <rPr>
        <sz val="14"/>
        <color theme="9" tint="-0.249977111117893"/>
        <rFont val="ＭＳ Ｐ明朝"/>
        <family val="1"/>
        <charset val="128"/>
      </rPr>
      <t>【手引きP33～P36】</t>
    </r>
    <rPh sb="1" eb="3">
      <t>ヒョウカ</t>
    </rPh>
    <rPh sb="3" eb="5">
      <t>コウモク</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</si>
  <si>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</si>
  <si>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</si>
  <si>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</si>
  <si>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</si>
  <si>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</si>
  <si>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</si>
  <si>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</si>
  <si>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</si>
  <si>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</si>
  <si>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</si>
  <si>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</si>
  <si>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</si>
  <si>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</si>
  <si>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</si>
  <si>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</si>
  <si>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</si>
  <si>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</si>
  <si>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</si>
  <si>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３．(Ⅰ)(Ⅱ)
企業の優良工事表彰</t>
    <rPh sb="9" eb="11">
      <t>キギョウ</t>
    </rPh>
    <rPh sb="12" eb="14">
      <t>ユウリョウ</t>
    </rPh>
    <rPh sb="14" eb="16">
      <t>コウジ</t>
    </rPh>
    <rPh sb="16" eb="18">
      <t>ヒョウショウ</t>
    </rPh>
    <phoneticPr fontId="28"/>
  </si>
  <si>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</si>
  <si>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</si>
  <si>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</si>
  <si>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①協定書、表彰状、認定証、一般事業主行動計画策定・変更届（労働局が受付したもの）などの写し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</si>
  <si>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</si>
  <si>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</si>
  <si>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r>
      <t xml:space="preserve">《評価項目④》
職業体験等の実施
</t>
    </r>
    <r>
      <rPr>
        <sz val="14"/>
        <color theme="9" tint="-0.249977111117893"/>
        <rFont val="ＭＳ Ｐ明朝"/>
        <family val="1"/>
        <charset val="128"/>
      </rPr>
      <t>【手引きP33～P36】</t>
    </r>
  </si>
  <si>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</si>
  <si>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</si>
  <si>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</si>
  <si>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</si>
  <si>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</si>
  <si>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</si>
  <si>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</si>
  <si>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r>
      <t>４－２．主たる営業所の所在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</si>
  <si>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</si>
  <si>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</si>
  <si>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</si>
  <si>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</si>
  <si>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</si>
  <si>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</si>
  <si>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</si>
  <si>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</si>
  <si>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</si>
  <si>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</si>
  <si>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</si>
  <si>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</si>
  <si>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</si>
  <si>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</si>
  <si>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</si>
  <si>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</si>
  <si>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</si>
  <si>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</si>
  <si>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</si>
  <si>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</si>
  <si>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r>
      <t xml:space="preserve">１５．低入札受注による警告、指名差し控え、指名停止
</t>
    </r>
    <r>
      <rPr>
        <u/>
        <sz val="14"/>
        <color theme="9" tint="-0.249977111117893"/>
        <rFont val="ＭＳ Ｐ明朝"/>
        <family val="1"/>
        <charset val="128"/>
      </rPr>
      <t>【手引き　P50】</t>
    </r>
  </si>
  <si>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</si>
  <si>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</si>
  <si>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</si>
  <si>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</si>
  <si>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r>
      <t xml:space="preserve">１４．公共土木施設の維持管理業務の実績
</t>
    </r>
    <r>
      <rPr>
        <u/>
        <sz val="14"/>
        <color theme="9" tint="-0.249977111117893"/>
        <rFont val="ＭＳ Ｐ明朝"/>
        <family val="1"/>
        <charset val="128"/>
      </rPr>
      <t>【手引き　P49】</t>
    </r>
    <rPh sb="3" eb="5">
      <t>コウキョウ</t>
    </rPh>
    <rPh sb="5" eb="6">
      <t>ド</t>
    </rPh>
    <rPh sb="6" eb="7">
      <t>モク</t>
    </rPh>
    <rPh sb="7" eb="9">
      <t>シセツ</t>
    </rPh>
    <rPh sb="10" eb="12">
      <t>イジ</t>
    </rPh>
    <rPh sb="12" eb="14">
      <t>カンリ</t>
    </rPh>
    <rPh sb="14" eb="16">
      <t>ギョウム</t>
    </rPh>
    <rPh sb="17" eb="19">
      <t>ジッセキ</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</si>
  <si>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</si>
  <si>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</si>
  <si>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</si>
  <si>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06-XX10-ZZ
●●工事</t>
    <rPh sb="13" eb="15">
      <t>コウジ</t>
    </rPh>
    <phoneticPr fontId="3"/>
  </si>
  <si>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</si>
  <si>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</si>
  <si>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</si>
  <si>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</si>
  <si>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</si>
  <si>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</si>
  <si>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</si>
  <si>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</si>
  <si>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</si>
  <si>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</si>
  <si>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</si>
  <si>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</si>
  <si>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</si>
  <si>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r>
      <t>　</t>
    </r>
    <r>
      <rPr>
        <sz val="14"/>
        <rFont val="游ゴシック"/>
        <family val="3"/>
        <charset val="128"/>
      </rPr>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イカ</t>
    </rPh>
    <rPh sb="31" eb="33">
      <t>トウロク</t>
    </rPh>
    <rPh sb="39" eb="41">
      <t>コウジ</t>
    </rPh>
    <rPh sb="42" eb="44">
      <t>キサイ</t>
    </rPh>
    <rPh sb="45" eb="47">
      <t>シンセイ</t>
    </rPh>
    <rPh sb="50" eb="52">
      <t>バアイ</t>
    </rPh>
    <rPh sb="54" eb="56">
      <t>ウケオイ</t>
    </rPh>
    <rPh sb="56" eb="59">
      <t>ケイヤクショ</t>
    </rPh>
    <rPh sb="59" eb="60">
      <t>オヨ</t>
    </rPh>
    <rPh sb="112" eb="114">
      <t>テンプ</t>
    </rPh>
    <rPh sb="115" eb="116">
      <t>キン</t>
    </rPh>
    <rPh sb="116" eb="117">
      <t>ヌ</t>
    </rPh>
    <rPh sb="118" eb="121">
      <t>セッケイショ</t>
    </rPh>
    <rPh sb="122" eb="124">
      <t>セッケイ</t>
    </rPh>
    <rPh sb="124" eb="126">
      <t>ズメン</t>
    </rPh>
    <rPh sb="127" eb="129">
      <t>トッキ</t>
    </rPh>
    <rPh sb="129" eb="132">
      <t>シヨウショ</t>
    </rPh>
    <rPh sb="132" eb="133">
      <t>トウ</t>
    </rPh>
    <rPh sb="134" eb="136">
      <t>コウジ</t>
    </rPh>
    <rPh sb="136" eb="138">
      <t>ナイヨウ</t>
    </rPh>
    <rPh sb="139" eb="141">
      <t>カクニン</t>
    </rPh>
    <rPh sb="141" eb="143">
      <t>デキ</t>
    </rPh>
    <rPh sb="144" eb="146">
      <t>シリョウ</t>
    </rPh>
    <rPh sb="147" eb="148">
      <t>ウツ</t>
    </rPh>
    <phoneticPr fontId="28"/>
  </si>
  <si>
    <t>土工　N=一式</t>
    <rPh sb="0" eb="2">
      <t>ドコウ</t>
    </rPh>
    <rPh sb="5" eb="7">
      <t>イッシキ</t>
    </rPh>
    <phoneticPr fontId="3"/>
  </si>
  <si>
    <t>　③評価ケース（２）、（３）、（４）の場合は、賃金引き上げに係る実績確認について【別記様式２】の第三者の確認書類の写し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</si>
  <si>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</si>
  <si>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</si>
  <si>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</si>
  <si>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</si>
  <si>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</si>
  <si>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</si>
  <si>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</si>
  <si>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</si>
  <si>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</si>
  <si>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</si>
  <si>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</si>
  <si>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b：【県内企業】上記以外</t>
  </si>
  <si>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</si>
  <si>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</si>
  <si>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</si>
  <si>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</si>
  <si>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</si>
  <si>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</si>
  <si>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</si>
  <si>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</si>
  <si>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</si>
  <si>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</si>
  <si>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</si>
  <si>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</si>
  <si>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</si>
  <si>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</si>
  <si>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</si>
  <si>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</si>
  <si>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</si>
  <si>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</si>
  <si>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</si>
  <si>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</si>
  <si>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</si>
  <si>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</si>
  <si>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</si>
  <si>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t>１２．
舗装機械の所有状況</t>
  </si>
  <si>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</si>
  <si>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</si>
  <si>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</si>
  <si>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</si>
  <si>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</si>
  <si>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</si>
  <si>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t xml:space="preserve">８．
モデル工事等への取組
</t>
    </r>
    <r>
      <rPr>
        <u/>
        <sz val="16"/>
        <rFont val="ＭＳ Ｐゴシック"/>
        <family val="3"/>
        <charset val="128"/>
      </rPr>
      <t>週休２日制工事の
実施証明書の有無</t>
    </r>
  </si>
  <si>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</si>
  <si>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</si>
  <si>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</si>
  <si>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</si>
  <si>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</si>
  <si>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</si>
  <si>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</si>
  <si>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</si>
  <si>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</si>
  <si>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</si>
  <si>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</si>
  <si>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</si>
  <si>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</si>
  <si>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</si>
  <si>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</si>
  <si>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</si>
  <si>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</si>
  <si>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</si>
  <si>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</si>
  <si>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t>
    </r>
    <r>
      <rPr>
        <sz val="14"/>
        <rFont val="游ゴシック"/>
        <family val="3"/>
        <charset val="128"/>
      </rPr>
      <t>①承諾書の写し（重機・資機材等の調達の斡旋の場合においては、「要請書」の写し）</t>
    </r>
    <rPh sb="2" eb="5">
      <t>しょうだくしょ</t>
    </rPh>
    <rPh sb="6" eb="7">
      <t>うつ</t>
    </rPh>
    <rPh sb="32" eb="35">
      <t>ようせいしょ</t>
    </rPh>
    <rPh sb="37" eb="38">
      <t>うつ</t>
    </rPh>
    <phoneticPr fontId="3" type="Hiragana"/>
  </si>
  <si>
    <r>
      <t>無し</t>
    </r>
    <r>
      <rPr>
        <sz val="14"/>
        <rFont val="游ゴシック"/>
        <family val="3"/>
        <charset val="128"/>
      </rPr>
      <t>※若手技術者の現場代理人への配置又は女性技術者の配置で申請する場合は、配置技術者の氏名、生年月日及び性別を確認できる資料（直近の社会保険被保険者標準報酬決定通知書、雇用保険被保険者資格取得等確認通知書等の写し）を添付</t>
    </r>
    <rPh sb="0" eb="1">
      <t>ナ</t>
    </rPh>
    <rPh sb="9" eb="11">
      <t>ゲンバ</t>
    </rPh>
    <rPh sb="11" eb="14">
      <t>ダイリニン</t>
    </rPh>
    <rPh sb="16" eb="18">
      <t>ハイチ</t>
    </rPh>
    <rPh sb="29" eb="31">
      <t>シンセイ</t>
    </rPh>
    <rPh sb="33" eb="35">
      <t>バアイ</t>
    </rPh>
    <rPh sb="37" eb="39">
      <t>ハイチ</t>
    </rPh>
    <rPh sb="39" eb="41">
      <t>ギジュツ</t>
    </rPh>
    <rPh sb="41" eb="42">
      <t>シャ</t>
    </rPh>
    <rPh sb="43" eb="45">
      <t>シメイ</t>
    </rPh>
    <rPh sb="46" eb="48">
      <t>セイネン</t>
    </rPh>
    <rPh sb="48" eb="50">
      <t>ガッピ</t>
    </rPh>
    <rPh sb="50" eb="51">
      <t>オヨ</t>
    </rPh>
    <rPh sb="52" eb="54">
      <t>セイベツ</t>
    </rPh>
    <rPh sb="55" eb="57">
      <t>カクニン</t>
    </rPh>
    <rPh sb="60" eb="62">
      <t>シリョウ</t>
    </rPh>
    <rPh sb="108" eb="110">
      <t>テンプ</t>
    </rPh>
    <phoneticPr fontId="28"/>
  </si>
  <si>
    <r>
      <t>　</t>
    </r>
    <r>
      <rPr>
        <sz val="14"/>
        <rFont val="游ゴシック"/>
        <family val="3"/>
        <charset val="128"/>
      </rPr>
      <t>②「契約書」の写し</t>
    </r>
  </si>
  <si>
    <r>
      <t>　　※</t>
    </r>
    <r>
      <rPr>
        <sz val="14"/>
        <rFont val="游ゴシック"/>
        <family val="3"/>
        <charset val="128"/>
      </rPr>
      <t>活動実績の根拠書類において、活動期間（着手・完了日）や実施企業名等の確認ができない場合は、確認できる資料を併せて添付</t>
    </r>
  </si>
  <si>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</si>
  <si>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P23～P24】</t>
    </r>
    <rPh sb="2" eb="4">
      <t>キギョウ</t>
    </rPh>
    <rPh sb="5" eb="7">
      <t>ドウシュ</t>
    </rPh>
    <rPh sb="7" eb="9">
      <t>コウジ</t>
    </rPh>
    <rPh sb="10" eb="12">
      <t>セコウ</t>
    </rPh>
    <rPh sb="12" eb="14">
      <t>ジッセキ</t>
    </rPh>
    <phoneticPr fontId="28"/>
  </si>
  <si>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</si>
  <si>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</si>
  <si>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</si>
  <si>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</si>
  <si>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</si>
  <si>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</si>
  <si>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</si>
  <si>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</si>
  <si>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</si>
  <si>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t>１級土木施工管理技士</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</si>
  <si>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</si>
  <si>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</si>
  <si>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</si>
  <si>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</si>
  <si>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</si>
  <si>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</si>
  <si>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</si>
  <si>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</si>
  <si>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</si>
  <si>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</si>
  <si>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</si>
  <si>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</si>
  <si>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●●協会</t>
  </si>
  <si>
    <t>１５．
低入札受注による警告､指名差し控え､指名停止</t>
  </si>
  <si>
    <t>①表彰状の写し（白黒）</t>
    <rPh sb="1" eb="4">
      <t>ひょうしょうじょう</t>
    </rPh>
    <rPh sb="5" eb="6">
      <t>うつ</t>
    </rPh>
    <rPh sb="8" eb="10">
      <t>しろくろ</t>
    </rPh>
    <phoneticPr fontId="3" type="Hiragana"/>
  </si>
  <si>
    <r>
      <t xml:space="preserve">２．企業の同格付工種における工事成績評定点
</t>
    </r>
    <r>
      <rPr>
        <u/>
        <sz val="14"/>
        <color theme="9" tint="-0.249977111117893"/>
        <rFont val="ＭＳ Ｐ明朝"/>
        <family val="1"/>
        <charset val="128"/>
      </rPr>
      <t>【手引き　P25】</t>
    </r>
    <rPh sb="23" eb="25">
      <t>テビ</t>
    </rPh>
    <phoneticPr fontId="3"/>
  </si>
  <si>
    <r>
      <t xml:space="preserve">３．(Ⅱ)企業の優良工事表彰
</t>
    </r>
    <r>
      <rPr>
        <sz val="14"/>
        <color theme="9" tint="-0.249977111117893"/>
        <rFont val="ＭＳ Ｐ明朝"/>
        <family val="1"/>
        <charset val="128"/>
      </rPr>
      <t>【手引き　P27】</t>
    </r>
    <rPh sb="5" eb="7">
      <t>キギョウ</t>
    </rPh>
    <rPh sb="8" eb="10">
      <t>ユウリョウ</t>
    </rPh>
    <rPh sb="10" eb="12">
      <t>コウジ</t>
    </rPh>
    <rPh sb="12" eb="14">
      <t>ヒョウショウ</t>
    </rPh>
    <phoneticPr fontId="28"/>
  </si>
  <si>
    <r>
      <t>４－３．主たる営業所の所在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</si>
  <si>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t>４．
主たる営業所の所在</t>
  </si>
  <si>
    <r>
      <t xml:space="preserve">１１．船舶の所有状況
</t>
    </r>
    <r>
      <rPr>
        <u/>
        <sz val="14"/>
        <color theme="9" tint="-0.249977111117893"/>
        <rFont val="ＭＳ Ｐ明朝"/>
        <family val="1"/>
        <charset val="128"/>
      </rPr>
      <t>【手引き　P46】</t>
    </r>
    <rPh sb="3" eb="5">
      <t>センパク</t>
    </rPh>
    <rPh sb="6" eb="8">
      <t>ショユウ</t>
    </rPh>
    <rPh sb="8" eb="10">
      <t>ジョウキョウ</t>
    </rPh>
    <phoneticPr fontId="3"/>
  </si>
  <si>
    <t>６．企業の特定工事の受注実績　</t>
  </si>
  <si>
    <t>f：上記以外</t>
  </si>
  <si>
    <t>a：特定工事の受注実績が５件以上</t>
  </si>
  <si>
    <t>b：特定工事の受注実績が４件</t>
    <rPh sb="13" eb="14">
      <t>ケン</t>
    </rPh>
    <phoneticPr fontId="28"/>
  </si>
  <si>
    <r>
      <t xml:space="preserve">６．企業の特定工事の受注実績
</t>
    </r>
    <r>
      <rPr>
        <sz val="14"/>
        <color theme="9" tint="-0.249977111117893"/>
        <rFont val="ＭＳ Ｐ明朝"/>
        <family val="1"/>
        <charset val="128"/>
      </rPr>
      <t>【手引き　P32】</t>
    </r>
  </si>
  <si>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</si>
  <si>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</si>
  <si>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 xml:space="preserve">《評価項目②》
新卒者又は離職者
の雇用実績
</t>
    </r>
    <r>
      <rPr>
        <sz val="14"/>
        <color theme="9" tint="-0.249977111117893"/>
        <rFont val="ＭＳ Ｐ明朝"/>
        <family val="1"/>
        <charset val="128"/>
      </rPr>
      <t>【手引きP33～P36】</t>
    </r>
  </si>
  <si>
    <r>
      <t xml:space="preserve">８．モデル工事等への取組
</t>
    </r>
    <r>
      <rPr>
        <u/>
        <sz val="14"/>
        <color theme="9" tint="-0.249977111117893"/>
        <rFont val="ＭＳ Ｐ明朝"/>
        <family val="1"/>
        <charset val="128"/>
      </rPr>
      <t>【手引き　P37～P38】</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</si>
  <si>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P45～P48】</t>
    </r>
  </si>
  <si>
    <r>
      <t xml:space="preserve">１０．主要材料の製造・施行の管理体制（コンクリート又はアスファルト）
</t>
    </r>
    <r>
      <rPr>
        <u/>
        <sz val="14"/>
        <color theme="9" tint="-0.249977111117893"/>
        <rFont val="ＭＳ Ｐ明朝"/>
        <family val="1"/>
        <charset val="128"/>
      </rPr>
      <t>【手引き　P44～P45】</t>
    </r>
    <rPh sb="3" eb="5">
      <t>シュヨウ</t>
    </rPh>
    <rPh sb="5" eb="7">
      <t>ザイリョウ</t>
    </rPh>
    <rPh sb="8" eb="10">
      <t>セイゾウ</t>
    </rPh>
    <rPh sb="11" eb="13">
      <t>セコウ</t>
    </rPh>
    <rPh sb="14" eb="16">
      <t>カンリ</t>
    </rPh>
    <rPh sb="16" eb="18">
      <t>タイセイ</t>
    </rPh>
    <rPh sb="25" eb="26">
      <t>マタ</t>
    </rPh>
    <phoneticPr fontId="3"/>
  </si>
  <si>
    <r>
      <t xml:space="preserve">１６．若手・女性技術者の育成
</t>
    </r>
    <r>
      <rPr>
        <u/>
        <sz val="14"/>
        <color theme="9" tint="-0.249977111117893"/>
        <rFont val="ＭＳ Ｐ明朝"/>
        <family val="1"/>
        <charset val="128"/>
      </rPr>
      <t>【手引きP51～P52】</t>
    </r>
    <rPh sb="6" eb="8">
      <t>ジョセイ</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</si>
  <si>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</si>
  <si>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１７．配置予定技術者の同種工事の施工実績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P53～P54】</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</si>
  <si>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P57～P58】</t>
    </r>
    <rPh sb="3" eb="5">
      <t>ハイチ</t>
    </rPh>
    <rPh sb="5" eb="7">
      <t>ヨテイ</t>
    </rPh>
    <rPh sb="7" eb="10">
      <t>ギジュツシャ</t>
    </rPh>
    <rPh sb="11" eb="13">
      <t>ケイゾク</t>
    </rPh>
    <rPh sb="13" eb="15">
      <t>キョウイク</t>
    </rPh>
    <rPh sb="21" eb="23">
      <t>トリクミ</t>
    </rPh>
    <phoneticPr fontId="3"/>
  </si>
  <si>
    <r>
      <t xml:space="preserve">８．
モデル工事等への取組
</t>
    </r>
    <r>
      <rPr>
        <u/>
        <sz val="16"/>
        <rFont val="ＭＳ Ｐゴシック"/>
        <family val="3"/>
        <charset val="128"/>
      </rPr>
      <t>女性技術者活躍工事の
実施証明書の有無</t>
    </r>
  </si>
  <si>
    <t>a：【県内企業】全国平均超</t>
    <rPh sb="3" eb="5">
      <t>ケンナイ</t>
    </rPh>
    <rPh sb="5" eb="7">
      <t>キギョウ</t>
    </rPh>
    <rPh sb="8" eb="10">
      <t>ゼンコク</t>
    </rPh>
    <rPh sb="10" eb="12">
      <t>ヘイキン</t>
    </rPh>
    <rPh sb="12" eb="13">
      <t>チョウ</t>
    </rPh>
    <phoneticPr fontId="3"/>
  </si>
  <si>
    <t>b：【県内企業】上記以外</t>
    <rPh sb="3" eb="5">
      <t>ケンナイ</t>
    </rPh>
    <rPh sb="5" eb="7">
      <t>キギョウ</t>
    </rPh>
    <rPh sb="8" eb="10">
      <t>ジョウキ</t>
    </rPh>
    <rPh sb="10" eb="12">
      <t>イガイ</t>
    </rPh>
    <phoneticPr fontId="3"/>
  </si>
  <si>
    <t>a：【県内企業】全国平均超</t>
  </si>
  <si>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</si>
  <si>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</si>
  <si>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</si>
  <si>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</si>
  <si>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</si>
  <si>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</si>
  <si>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</si>
  <si>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</si>
  <si>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</si>
  <si>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</si>
  <si>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</si>
  <si>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　☆☆</t>
  </si>
  <si>
    <t>06-XX10-ZZ
○○工事</t>
    <rPh sb="13" eb="15">
      <t>コウジ</t>
    </rPh>
    <phoneticPr fontId="3"/>
  </si>
  <si>
    <t>06-XX10-YY
○○災害復旧工事</t>
    <rPh sb="13" eb="15">
      <t>サイガイ</t>
    </rPh>
    <rPh sb="15" eb="17">
      <t>フッキュウ</t>
    </rPh>
    <rPh sb="17" eb="19">
      <t>コウジ</t>
    </rPh>
    <phoneticPr fontId="3"/>
  </si>
  <si>
    <t>○○　○○</t>
  </si>
  <si>
    <t>○○プラント</t>
  </si>
  <si>
    <t>秋田県秋田地域試振興局建設部</t>
    <rPh sb="0" eb="3">
      <t>アキタケン</t>
    </rPh>
    <rPh sb="3" eb="5">
      <t>アキタ</t>
    </rPh>
    <rPh sb="5" eb="7">
      <t>チイキ</t>
    </rPh>
    <rPh sb="7" eb="8">
      <t>タメシ</t>
    </rPh>
    <rPh sb="8" eb="10">
      <t>シンコウ</t>
    </rPh>
    <rPh sb="10" eb="11">
      <t>キョク</t>
    </rPh>
    <rPh sb="11" eb="13">
      <t>ケンセツ</t>
    </rPh>
    <rPh sb="13" eb="14">
      <t>ブ</t>
    </rPh>
    <phoneticPr fontId="3"/>
  </si>
  <si>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</si>
  <si>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</si>
  <si>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</si>
  <si>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１０．
主要材料の製造・施行の管理体制</t>
  </si>
  <si>
    <t>１１．
船舶の所有状況</t>
  </si>
  <si>
    <t>１３．
建築物解体機械の所有状況</t>
    <rPh sb="4" eb="7">
      <t>けんちくぶつ</t>
    </rPh>
    <phoneticPr fontId="3" type="Hiragana"/>
  </si>
  <si>
    <t>１４．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</si>
  <si>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若手又は女性技術者の育成</t>
    <rPh sb="6" eb="7">
      <t>また</t>
    </rPh>
    <rPh sb="8" eb="10">
      <t>じょせい</t>
    </rPh>
    <phoneticPr fontId="3" type="Hiragana"/>
  </si>
  <si>
    <t>１８．
配置予定技術者の工事成績評定点（最高点）</t>
    <rPh sb="20" eb="23">
      <t>さいこうてん</t>
    </rPh>
    <phoneticPr fontId="3" type="Hiragana"/>
  </si>
  <si>
    <t>契約年月日【入力】
特定工事に関する受注実績</t>
    <rPh sb="2" eb="5">
      <t>ネンガッピ</t>
    </rPh>
    <phoneticPr fontId="3"/>
  </si>
  <si>
    <t>道路側溝据付工
L=300m</t>
  </si>
  <si>
    <t>ka00000000</t>
  </si>
  <si>
    <t>Va00000000</t>
  </si>
  <si>
    <t>秋田県秋田地域振興局建設部</t>
    <rPh sb="0" eb="3">
      <t>アキタケン</t>
    </rPh>
    <rPh sb="3" eb="5">
      <t>アキタ</t>
    </rPh>
    <rPh sb="5" eb="7">
      <t>チイキ</t>
    </rPh>
    <rPh sb="7" eb="9">
      <t>シンコウ</t>
    </rPh>
    <rPh sb="9" eb="10">
      <t>キョク</t>
    </rPh>
    <rPh sb="10" eb="12">
      <t>ケンセツ</t>
    </rPh>
    <rPh sb="12" eb="13">
      <t>ブ</t>
    </rPh>
    <phoneticPr fontId="3"/>
  </si>
  <si>
    <t>△△　△△</t>
  </si>
  <si>
    <t>015483</t>
  </si>
  <si>
    <t>　③秋田県内にある営業所等の社員の直近の社会保険被保険者標準報酬決定通知書の写し等（高齢者等により提出できない場合にあっては、職員の常勤性を確認できる書類）</t>
  </si>
  <si>
    <t>秋田県秋田地域振興局建設部</t>
  </si>
  <si>
    <t>06-XX10-ZZ
○○工事</t>
  </si>
  <si>
    <t>00000</t>
  </si>
  <si>
    <t>土工　N=一式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</si>
</sst>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55">
    <xf numFmtId="0" fontId="0" fillId="0" borderId="0" xfId="0">
      <alignment vertical="center"/>
    </xf>
    <xf numFmtId="0" fontId="4" fillId="0" borderId="0" xfId="0" applyFont="1" applyAlignment="1"/>
    <xf numFmtId="0" fontId="4" fillId="0" borderId="0" xfId="0" applyFont="1" applyAlignment="1" applyProtection="1"/>
    <xf numFmtId="0" fontId="4" fillId="2" borderId="0" xfId="0" applyFont="1" applyFill="1" applyAlignment="1" applyProtection="1"/>
    <xf numFmtId="0" fontId="5" fillId="0" borderId="0" xfId="0" applyFont="1" applyAlignment="1" applyProtection="1"/>
    <xf numFmtId="0" fontId="4" fillId="2" borderId="0" xfId="0" applyFont="1" applyFill="1" applyAlignment="1" applyProtection="1">
      <alignment wrapText="1"/>
    </xf>
    <xf numFmtId="0" fontId="6" fillId="0" borderId="0" xfId="0" applyFont="1" applyAlignment="1" applyProtection="1"/>
    <xf numFmtId="0" fontId="4" fillId="0" borderId="0" xfId="6" applyFont="1" applyBorder="1" applyAlignment="1" applyProtection="1">
      <alignment vertical="center"/>
    </xf>
    <xf numFmtId="0" fontId="4" fillId="0" borderId="0" xfId="0" applyFont="1" applyFill="1" applyAlignment="1" applyProtection="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Border="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Border="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pplyProtection="1">
      <alignment vertical="center"/>
    </xf>
    <xf numFmtId="0" fontId="14" fillId="0" borderId="0" xfId="0" applyFont="1" applyProtection="1">
      <alignment vertical="center"/>
    </xf>
    <xf numFmtId="0" fontId="15" fillId="0" borderId="0" xfId="0" applyFont="1" applyProtection="1">
      <alignment vertical="center"/>
    </xf>
    <xf numFmtId="0" fontId="15" fillId="0" borderId="0" xfId="0" applyFont="1" applyFill="1" applyAlignment="1" applyProtection="1">
      <alignment vertical="center"/>
    </xf>
    <xf numFmtId="0" fontId="16" fillId="0" borderId="0" xfId="0" applyFont="1" applyProtection="1">
      <alignment vertical="center"/>
    </xf>
    <xf numFmtId="0" fontId="16" fillId="3" borderId="0" xfId="0" applyFont="1" applyFill="1" applyProtection="1">
      <alignment vertical="center"/>
    </xf>
    <xf numFmtId="0" fontId="17" fillId="0" borderId="0" xfId="0" applyFont="1" applyAlignment="1" applyProtection="1">
      <alignment vertical="center" wrapText="1"/>
    </xf>
    <xf numFmtId="0" fontId="13" fillId="3" borderId="0" xfId="0" applyFont="1" applyFill="1" applyProtection="1">
      <alignment vertical="center"/>
    </xf>
    <xf numFmtId="0" fontId="18" fillId="3" borderId="0" xfId="0" applyFont="1" applyFill="1" applyAlignment="1" applyProtection="1">
      <alignment vertical="top"/>
    </xf>
    <xf numFmtId="0" fontId="19" fillId="3" borderId="0" xfId="0" applyFont="1" applyFill="1" applyBorder="1" applyAlignment="1" applyProtection="1">
      <alignment horizontal="right" vertical="center" wrapText="1"/>
    </xf>
    <xf numFmtId="0" fontId="19" fillId="3" borderId="0" xfId="0" applyFont="1" applyFill="1" applyAlignment="1" applyProtection="1">
      <alignment horizontal="right" vertical="center" wrapText="1"/>
    </xf>
    <xf numFmtId="0" fontId="17" fillId="0" borderId="6" xfId="0" applyFont="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pplyProtection="1">
      <alignment horizontal="right" vertical="top"/>
    </xf>
    <xf numFmtId="0" fontId="19" fillId="3" borderId="0" xfId="0" applyFont="1" applyFill="1" applyAlignment="1" applyProtection="1">
      <alignment horizontal="left" vertical="center" wrapText="1"/>
    </xf>
    <xf numFmtId="0" fontId="17" fillId="0" borderId="6" xfId="0" applyFont="1" applyBorder="1" applyAlignment="1" applyProtection="1">
      <alignment horizontal="left" vertical="center" wrapText="1"/>
    </xf>
    <xf numFmtId="0" fontId="19" fillId="0" borderId="0" xfId="0" applyFont="1" applyAlignment="1" applyProtection="1">
      <alignment horizontal="left" vertical="top" wrapText="1"/>
    </xf>
    <xf numFmtId="0" fontId="19" fillId="3" borderId="0" xfId="0" applyFont="1" applyFill="1" applyBorder="1" applyAlignment="1" applyProtection="1">
      <alignment horizontal="center" vertical="center" wrapText="1"/>
    </xf>
    <xf numFmtId="0" fontId="19" fillId="3" borderId="0" xfId="0" applyFont="1" applyFill="1" applyProtection="1">
      <alignment vertical="center"/>
    </xf>
    <xf numFmtId="177" fontId="15" fillId="6" borderId="6" xfId="0" applyNumberFormat="1" applyFont="1" applyFill="1" applyBorder="1" applyAlignment="1" applyProtection="1">
      <alignment horizontal="center" vertical="center"/>
    </xf>
    <xf numFmtId="176" fontId="17" fillId="6" borderId="17" xfId="8" applyNumberFormat="1" applyFont="1" applyFill="1" applyBorder="1" applyAlignment="1" applyProtection="1">
      <alignment horizontal="center" vertical="center" wrapText="1"/>
    </xf>
    <xf numFmtId="0" fontId="19" fillId="0" borderId="0" xfId="0" applyFont="1" applyFill="1" applyAlignment="1" applyProtection="1">
      <alignment horizontal="left" vertical="top"/>
    </xf>
    <xf numFmtId="0" fontId="19" fillId="3" borderId="0" xfId="0" applyFont="1" applyFill="1" applyAlignment="1" applyProtection="1">
      <alignment horizontal="left" vertical="center"/>
    </xf>
    <xf numFmtId="0" fontId="17" fillId="0" borderId="6" xfId="0" applyFont="1" applyFill="1" applyBorder="1" applyAlignment="1" applyProtection="1">
      <alignment vertical="center" wrapText="1"/>
    </xf>
    <xf numFmtId="0" fontId="17" fillId="0" borderId="6" xfId="0" quotePrefix="1" applyFont="1" applyFill="1" applyBorder="1" applyAlignment="1" applyProtection="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center" vertical="center" wrapText="1"/>
    </xf>
    <xf numFmtId="177" fontId="17" fillId="8" borderId="6" xfId="0" applyNumberFormat="1" applyFont="1" applyFill="1" applyBorder="1" applyAlignment="1" applyProtection="1">
      <alignment horizontal="center" vertical="center"/>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pplyProtection="1">
      <alignment horizontal="left" vertical="center" shrinkToFit="1"/>
    </xf>
    <xf numFmtId="0" fontId="17" fillId="0" borderId="17" xfId="0" applyFont="1" applyFill="1" applyBorder="1" applyAlignment="1" applyProtection="1">
      <alignment horizontal="center" vertical="center" wrapText="1"/>
    </xf>
    <xf numFmtId="0" fontId="21" fillId="0" borderId="6" xfId="0" applyFont="1" applyBorder="1" applyAlignment="1" applyProtection="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0" borderId="6" xfId="0" applyFont="1" applyBorder="1" applyAlignment="1" applyProtection="1">
      <alignment horizontal="center" vertical="center" wrapText="1" shrinkToFit="1"/>
    </xf>
    <xf numFmtId="0" fontId="23" fillId="3" borderId="0" xfId="0" applyFont="1" applyFill="1" applyAlignment="1" applyProtection="1">
      <alignment horizontal="center" vertical="center" wrapText="1"/>
    </xf>
    <xf numFmtId="180" fontId="24" fillId="3" borderId="21" xfId="0" applyNumberFormat="1" applyFont="1" applyFill="1" applyBorder="1" applyProtection="1">
      <alignment vertical="center"/>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pplyProtection="1">
      <alignment horizontal="center" vertical="center"/>
    </xf>
    <xf numFmtId="0" fontId="13" fillId="9" borderId="6" xfId="0" applyFont="1" applyFill="1" applyBorder="1" applyProtection="1">
      <alignment vertical="center"/>
    </xf>
    <xf numFmtId="0" fontId="13" fillId="9" borderId="0" xfId="0" applyFont="1" applyFill="1" applyProtection="1">
      <alignment vertical="center"/>
    </xf>
    <xf numFmtId="0" fontId="0" fillId="9" borderId="0" xfId="7" applyFont="1" applyFill="1" applyProtection="1">
      <alignment vertical="center"/>
    </xf>
    <xf numFmtId="0" fontId="13" fillId="9" borderId="9" xfId="0" applyFont="1" applyFill="1" applyBorder="1" applyProtection="1">
      <alignment vertical="center"/>
    </xf>
    <xf numFmtId="0" fontId="13" fillId="9" borderId="0" xfId="0" applyFont="1" applyFill="1" applyBorder="1" applyProtection="1">
      <alignment vertical="center"/>
    </xf>
    <xf numFmtId="0" fontId="13" fillId="0" borderId="0" xfId="0" applyFont="1" applyBorder="1" applyProtection="1">
      <alignment vertical="center"/>
    </xf>
    <xf numFmtId="0" fontId="13" fillId="9" borderId="22" xfId="0" applyFont="1" applyFill="1" applyBorder="1" applyProtection="1">
      <alignment vertical="center"/>
    </xf>
    <xf numFmtId="0" fontId="13" fillId="9" borderId="13" xfId="0" applyFont="1" applyFill="1" applyBorder="1" applyProtection="1">
      <alignment vertical="center"/>
    </xf>
    <xf numFmtId="0" fontId="13" fillId="9" borderId="16" xfId="0" applyFont="1" applyFill="1" applyBorder="1" applyProtection="1">
      <alignment vertical="center"/>
    </xf>
    <xf numFmtId="0" fontId="13" fillId="9" borderId="21" xfId="0" applyFont="1" applyFill="1" applyBorder="1" applyProtection="1">
      <alignment vertical="center"/>
    </xf>
    <xf numFmtId="0" fontId="13" fillId="9" borderId="23" xfId="0" applyFont="1" applyFill="1" applyBorder="1" applyProtection="1">
      <alignment vertical="center"/>
    </xf>
    <xf numFmtId="0" fontId="13" fillId="9" borderId="19" xfId="0" applyFont="1" applyFill="1" applyBorder="1" applyProtection="1">
      <alignment vertical="center"/>
    </xf>
    <xf numFmtId="0" fontId="13" fillId="9" borderId="0" xfId="0" applyFont="1" applyFill="1" applyAlignment="1" applyProtection="1">
      <alignment horizontal="center" vertical="center"/>
    </xf>
    <xf numFmtId="0" fontId="13" fillId="0" borderId="0" xfId="0" applyFont="1" applyFill="1" applyAlignment="1" applyProtection="1">
      <alignment horizontal="center" vertical="center"/>
    </xf>
    <xf numFmtId="0" fontId="13" fillId="0" borderId="0" xfId="0" applyFont="1" applyAlignment="1" applyProtection="1">
      <alignment horizontal="left" vertical="center" shrinkToFit="1"/>
    </xf>
    <xf numFmtId="0" fontId="13" fillId="9" borderId="21" xfId="0" applyFont="1" applyFill="1" applyBorder="1" applyAlignment="1">
      <alignment horizontal="center" vertical="center"/>
    </xf>
    <xf numFmtId="0" fontId="13" fillId="9" borderId="21" xfId="0" applyFont="1" applyFill="1" applyBorder="1" applyAlignment="1" applyProtection="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pplyProtection="1">
      <alignment vertical="top" wrapText="1"/>
    </xf>
    <xf numFmtId="0" fontId="13" fillId="9" borderId="24" xfId="0" applyFont="1" applyFill="1" applyBorder="1" applyAlignment="1" applyProtection="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6" xfId="0" applyFont="1" applyFill="1" applyBorder="1" applyAlignment="1" applyProtection="1">
      <alignment vertical="top" wrapText="1"/>
    </xf>
    <xf numFmtId="0" fontId="13" fillId="9" borderId="24" xfId="0" applyFont="1" applyFill="1" applyBorder="1" applyAlignment="1" applyProtection="1">
      <alignment vertical="center" wrapText="1"/>
    </xf>
    <xf numFmtId="0" fontId="13" fillId="9" borderId="26" xfId="0" applyFont="1" applyFill="1" applyBorder="1" applyAlignment="1" applyProtection="1">
      <alignment vertical="center" wrapText="1"/>
    </xf>
    <xf numFmtId="0" fontId="13" fillId="9" borderId="24" xfId="0" applyFont="1" applyFill="1" applyBorder="1" applyAlignment="1" applyProtection="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pplyProtection="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pplyProtection="1">
      <alignment horizontal="center" vertical="center" wrapText="1"/>
    </xf>
    <xf numFmtId="0" fontId="13" fillId="9" borderId="28" xfId="0" applyFont="1" applyFill="1" applyBorder="1" applyAlignment="1" applyProtection="1">
      <alignment vertical="top" wrapText="1"/>
    </xf>
    <xf numFmtId="0" fontId="13" fillId="9" borderId="30" xfId="0" applyFont="1" applyFill="1" applyBorder="1" applyAlignment="1" applyProtection="1">
      <alignment vertical="top" wrapText="1"/>
    </xf>
    <xf numFmtId="176" fontId="15" fillId="9" borderId="31" xfId="8" applyNumberFormat="1" applyFont="1" applyFill="1" applyBorder="1" applyAlignment="1" applyProtection="1">
      <alignment horizontal="center" vertical="center" wrapText="1"/>
    </xf>
    <xf numFmtId="0" fontId="15" fillId="0" borderId="0" xfId="0" applyFont="1" applyAlignment="1" applyProtection="1">
      <alignment horizontal="left" vertical="top" wrapText="1"/>
    </xf>
    <xf numFmtId="0" fontId="13" fillId="9" borderId="28" xfId="0" applyFont="1" applyFill="1" applyBorder="1" applyAlignment="1" applyProtection="1">
      <alignment vertical="center" wrapText="1"/>
    </xf>
    <xf numFmtId="0" fontId="13" fillId="9" borderId="4" xfId="0" applyFont="1" applyFill="1" applyBorder="1" applyAlignment="1" applyProtection="1">
      <alignment vertical="center" wrapText="1"/>
    </xf>
    <xf numFmtId="0" fontId="13" fillId="9" borderId="28" xfId="0" applyFont="1" applyFill="1" applyBorder="1" applyAlignment="1" applyProtection="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pplyProtection="1">
      <alignment wrapText="1"/>
    </xf>
    <xf numFmtId="0" fontId="13" fillId="0" borderId="0" xfId="0" applyFont="1" applyFill="1" applyBorder="1" applyAlignment="1" applyProtection="1">
      <alignment wrapText="1"/>
    </xf>
    <xf numFmtId="0" fontId="13" fillId="0" borderId="32" xfId="0" applyFont="1" applyBorder="1" applyAlignment="1" applyProtection="1">
      <alignment vertical="top"/>
    </xf>
    <xf numFmtId="0" fontId="13" fillId="9" borderId="32" xfId="0" applyFont="1" applyFill="1" applyBorder="1" applyAlignment="1" applyProtection="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Border="1" applyAlignment="1" applyProtection="1">
      <alignment vertical="top"/>
    </xf>
    <xf numFmtId="0" fontId="13" fillId="0" borderId="0" xfId="0" applyFont="1" applyAlignment="1" applyProtection="1">
      <alignment vertical="top"/>
    </xf>
    <xf numFmtId="0" fontId="13" fillId="9" borderId="30" xfId="0" applyFont="1" applyFill="1" applyBorder="1" applyAlignment="1" applyProtection="1">
      <alignment vertical="center" wrapText="1"/>
    </xf>
    <xf numFmtId="0" fontId="13" fillId="9" borderId="33" xfId="0" applyFont="1" applyFill="1" applyBorder="1" applyAlignment="1" applyProtection="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pplyProtection="1">
      <alignment wrapText="1"/>
    </xf>
    <xf numFmtId="0" fontId="13" fillId="0" borderId="0" xfId="0" applyFont="1" applyAlignment="1" applyProtection="1">
      <alignment vertical="top" wrapText="1"/>
    </xf>
    <xf numFmtId="0" fontId="13" fillId="0" borderId="0" xfId="0" applyFont="1" applyAlignment="1" applyProtection="1">
      <alignment wrapText="1"/>
    </xf>
    <xf numFmtId="0" fontId="13" fillId="9" borderId="0" xfId="0" applyFont="1" applyFill="1" applyBorder="1" applyAlignment="1" applyProtection="1">
      <alignment vertical="top" wrapText="1"/>
    </xf>
    <xf numFmtId="0" fontId="27" fillId="0" borderId="0" xfId="0" applyFont="1" applyAlignment="1" applyProtection="1"/>
    <xf numFmtId="0" fontId="13" fillId="9" borderId="30" xfId="0" applyFont="1" applyFill="1" applyBorder="1" applyAlignment="1">
      <alignment vertical="top" wrapText="1"/>
    </xf>
    <xf numFmtId="176" fontId="15" fillId="9" borderId="24" xfId="8" applyNumberFormat="1" applyFont="1" applyFill="1" applyBorder="1" applyAlignment="1" applyProtection="1">
      <alignment horizontal="center" vertical="top" wrapText="1"/>
    </xf>
    <xf numFmtId="40" fontId="15" fillId="9" borderId="29" xfId="8" applyNumberFormat="1" applyFont="1" applyFill="1" applyBorder="1" applyAlignment="1" applyProtection="1">
      <alignment horizontal="center" vertical="center" wrapText="1"/>
    </xf>
    <xf numFmtId="0" fontId="16" fillId="0" borderId="0" xfId="0" applyFont="1">
      <alignment vertical="center"/>
    </xf>
    <xf numFmtId="176" fontId="15" fillId="9" borderId="28" xfId="8" applyNumberFormat="1" applyFont="1" applyFill="1" applyBorder="1" applyAlignment="1" applyProtection="1">
      <alignment horizontal="center" vertical="top" wrapText="1"/>
    </xf>
    <xf numFmtId="0" fontId="27" fillId="0" borderId="0" xfId="0" applyFont="1" applyAlignment="1" applyProtection="1">
      <alignment vertical="top"/>
    </xf>
    <xf numFmtId="0" fontId="13" fillId="9" borderId="30" xfId="0" applyFont="1" applyFill="1" applyBorder="1" applyAlignment="1" applyProtection="1">
      <alignment wrapText="1"/>
    </xf>
    <xf numFmtId="0" fontId="26" fillId="9" borderId="38" xfId="0" applyFont="1" applyFill="1" applyBorder="1" applyAlignment="1" applyProtection="1">
      <alignment horizontal="center" vertical="center" wrapText="1"/>
    </xf>
    <xf numFmtId="0" fontId="26" fillId="9" borderId="39" xfId="0" applyFont="1" applyFill="1" applyBorder="1" applyAlignment="1" applyProtection="1">
      <alignment horizontal="center" vertical="center" wrapText="1"/>
    </xf>
    <xf numFmtId="0" fontId="26" fillId="9" borderId="40" xfId="0" applyFont="1" applyFill="1" applyBorder="1" applyAlignment="1" applyProtection="1">
      <alignment horizontal="center" vertical="center" wrapText="1"/>
    </xf>
    <xf numFmtId="0" fontId="26" fillId="9" borderId="41"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1" xfId="0" applyFont="1" applyFill="1" applyBorder="1" applyAlignment="1" applyProtection="1">
      <alignment horizontal="center" vertical="center" wrapText="1"/>
    </xf>
    <xf numFmtId="177" fontId="15" fillId="9" borderId="37" xfId="0" applyNumberFormat="1" applyFont="1" applyFill="1" applyBorder="1" applyAlignment="1" applyProtection="1">
      <alignment horizontal="right" vertical="center" wrapText="1"/>
    </xf>
    <xf numFmtId="0" fontId="26" fillId="9" borderId="42" xfId="0" applyFont="1" applyFill="1" applyBorder="1" applyAlignment="1" applyProtection="1">
      <alignment horizontal="center" vertical="center" wrapText="1"/>
    </xf>
    <xf numFmtId="177" fontId="15" fillId="9" borderId="36" xfId="0" applyNumberFormat="1" applyFont="1" applyFill="1" applyBorder="1" applyAlignment="1" applyProtection="1">
      <alignment horizontal="right" vertical="center" wrapText="1"/>
    </xf>
    <xf numFmtId="177" fontId="15" fillId="9" borderId="43" xfId="0" applyNumberFormat="1" applyFont="1" applyFill="1" applyBorder="1" applyAlignment="1" applyProtection="1">
      <alignment horizontal="right" vertical="center" wrapText="1"/>
    </xf>
    <xf numFmtId="181" fontId="15" fillId="9" borderId="43" xfId="0" applyNumberFormat="1" applyFont="1" applyFill="1" applyBorder="1" applyAlignment="1" applyProtection="1">
      <alignment horizontal="right" vertical="center" wrapText="1"/>
    </xf>
    <xf numFmtId="177" fontId="15" fillId="9" borderId="44" xfId="0" applyNumberFormat="1" applyFont="1" applyFill="1" applyBorder="1" applyAlignment="1" applyProtection="1">
      <alignment horizontal="right" vertical="center" wrapText="1"/>
    </xf>
    <xf numFmtId="177" fontId="15" fillId="9" borderId="30" xfId="0" applyNumberFormat="1" applyFont="1" applyFill="1" applyBorder="1" applyAlignment="1" applyProtection="1">
      <alignment horizontal="right" vertical="center" wrapText="1"/>
    </xf>
    <xf numFmtId="0" fontId="26" fillId="9" borderId="45" xfId="0" applyFont="1" applyFill="1" applyBorder="1" applyAlignment="1" applyProtection="1">
      <alignment horizontal="center" vertical="center" wrapText="1"/>
    </xf>
    <xf numFmtId="177" fontId="15" fillId="9" borderId="23" xfId="0" applyNumberFormat="1" applyFont="1" applyFill="1" applyBorder="1" applyAlignment="1" applyProtection="1">
      <alignment horizontal="right"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6"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pplyAlignme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Font="1"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50"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81" fontId="15" fillId="6" borderId="6" xfId="0" applyNumberFormat="1" applyFont="1" applyFill="1" applyBorder="1" applyAlignment="1" applyProtection="1">
      <alignment horizontal="center" vertical="center"/>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Fill="1" applyBorder="1" applyAlignment="1">
      <alignment horizontal="left" vertical="center" wrapText="1"/>
    </xf>
    <xf numFmtId="0" fontId="8" fillId="0" borderId="3" xfId="7" applyFont="1" applyFill="1" applyBorder="1" applyAlignment="1">
      <alignment horizontal="left" vertical="center" wrapText="1"/>
    </xf>
    <xf numFmtId="0" fontId="8" fillId="0" borderId="4" xfId="7" applyFont="1" applyFill="1" applyBorder="1" applyAlignment="1">
      <alignment horizontal="left" vertical="center" wrapText="1"/>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7" fillId="0" borderId="6" xfId="0" applyFont="1" applyBorder="1" applyAlignment="1" applyProtection="1">
      <alignment horizontal="left" vertical="center" wrapText="1"/>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8"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0" fontId="17" fillId="0" borderId="5" xfId="0" applyFont="1" applyBorder="1" applyAlignment="1" applyProtection="1">
      <alignment horizontal="left" vertical="top" wrapText="1"/>
    </xf>
    <xf numFmtId="0" fontId="17" fillId="0" borderId="4" xfId="0" applyFont="1" applyBorder="1" applyAlignment="1" applyProtection="1">
      <alignment horizontal="left" vertical="top" wrapText="1"/>
    </xf>
    <xf numFmtId="0" fontId="17" fillId="0" borderId="7" xfId="0" applyFont="1" applyBorder="1" applyAlignment="1" applyProtection="1">
      <alignment horizontal="left" vertical="center" wrapText="1"/>
    </xf>
    <xf numFmtId="0" fontId="17" fillId="0" borderId="13" xfId="0" applyFont="1" applyFill="1" applyBorder="1" applyAlignment="1" applyProtection="1">
      <alignment horizontal="left" vertical="center" wrapText="1"/>
    </xf>
    <xf numFmtId="0" fontId="17" fillId="0" borderId="8" xfId="0" applyFont="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17" fillId="0" borderId="12" xfId="0" applyFont="1" applyBorder="1" applyAlignment="1" applyProtection="1">
      <alignment horizontal="left" vertical="center" wrapText="1"/>
    </xf>
    <xf numFmtId="0" fontId="17" fillId="5" borderId="6" xfId="0" applyFont="1" applyFill="1" applyBorder="1" applyAlignment="1" applyProtection="1">
      <alignment horizontal="left" vertical="center" wrapText="1" shrinkToFit="1"/>
      <protection locked="0"/>
    </xf>
    <xf numFmtId="0" fontId="17" fillId="0" borderId="5" xfId="0" applyFont="1" applyBorder="1" applyAlignment="1" applyProtection="1">
      <alignment horizontal="center" vertical="center" textRotation="255"/>
    </xf>
    <xf numFmtId="0" fontId="17" fillId="0" borderId="3" xfId="0" applyFont="1" applyBorder="1" applyAlignment="1" applyProtection="1">
      <alignment horizontal="center" vertical="center" textRotation="255"/>
    </xf>
    <xf numFmtId="0" fontId="17" fillId="0" borderId="4" xfId="0" applyFont="1" applyBorder="1" applyAlignment="1" applyProtection="1">
      <alignment horizontal="center" vertical="center" textRotation="255"/>
    </xf>
    <xf numFmtId="0" fontId="17" fillId="3" borderId="3" xfId="0" applyFont="1" applyFill="1" applyBorder="1" applyAlignment="1" applyProtection="1">
      <alignment horizontal="center" vertical="center" wrapText="1"/>
    </xf>
    <xf numFmtId="0" fontId="17" fillId="3" borderId="4" xfId="0" applyFont="1" applyFill="1" applyBorder="1" applyAlignment="1" applyProtection="1">
      <alignment horizontal="center" vertical="center" wrapText="1"/>
    </xf>
    <xf numFmtId="0" fontId="17" fillId="0" borderId="5"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0" borderId="6" xfId="0" applyFont="1" applyBorder="1" applyAlignment="1" applyProtection="1">
      <alignment horizontal="center" vertical="center" wrapText="1" shrinkToFit="1"/>
    </xf>
    <xf numFmtId="177" fontId="17" fillId="6" borderId="7" xfId="0" applyNumberFormat="1" applyFont="1" applyFill="1" applyBorder="1" applyAlignment="1" applyProtection="1">
      <alignment horizontal="center" vertical="center"/>
    </xf>
    <xf numFmtId="177" fontId="17" fillId="6" borderId="8" xfId="0" applyNumberFormat="1" applyFont="1" applyFill="1" applyBorder="1" applyAlignment="1" applyProtection="1">
      <alignment horizontal="center" vertical="center"/>
    </xf>
    <xf numFmtId="177" fontId="17" fillId="6" borderId="10" xfId="0" applyNumberFormat="1" applyFont="1" applyFill="1" applyBorder="1" applyAlignment="1" applyProtection="1">
      <alignment horizontal="center" vertical="center"/>
    </xf>
    <xf numFmtId="177" fontId="17" fillId="6" borderId="12" xfId="0" applyNumberFormat="1" applyFont="1" applyFill="1" applyBorder="1" applyAlignment="1" applyProtection="1">
      <alignment horizontal="center" vertical="center"/>
    </xf>
    <xf numFmtId="0" fontId="17" fillId="0" borderId="3" xfId="0" applyFont="1" applyBorder="1" applyAlignment="1" applyProtection="1">
      <alignment horizontal="center" vertical="center" wrapText="1" shrinkToFit="1"/>
    </xf>
    <xf numFmtId="0" fontId="17" fillId="5" borderId="5" xfId="0" applyFont="1" applyFill="1" applyBorder="1" applyAlignment="1" applyProtection="1">
      <alignment horizontal="left" vertical="center" wrapText="1" shrinkToFit="1"/>
      <protection locked="0"/>
    </xf>
    <xf numFmtId="0" fontId="17" fillId="5" borderId="3" xfId="0" applyFont="1" applyFill="1" applyBorder="1" applyAlignment="1" applyProtection="1">
      <alignment horizontal="left" vertical="center" wrapText="1" shrinkToFit="1"/>
      <protection locked="0"/>
    </xf>
    <xf numFmtId="0" fontId="17" fillId="0" borderId="5" xfId="0" applyFont="1" applyBorder="1" applyAlignment="1" applyProtection="1">
      <alignment horizontal="left" vertical="center" wrapText="1"/>
    </xf>
    <xf numFmtId="0" fontId="17" fillId="0" borderId="3"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4" fillId="0" borderId="14"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178" fontId="17" fillId="5" borderId="6" xfId="0" applyNumberFormat="1" applyFont="1" applyFill="1" applyBorder="1" applyAlignment="1" applyProtection="1">
      <alignment horizontal="center" vertical="center" wrapText="1"/>
      <protection locked="0"/>
    </xf>
    <xf numFmtId="0" fontId="17" fillId="0" borderId="6" xfId="0" quotePrefix="1" applyFont="1" applyFill="1" applyBorder="1" applyAlignment="1" applyProtection="1">
      <alignment horizontal="left" vertical="center" wrapText="1"/>
    </xf>
    <xf numFmtId="0" fontId="17" fillId="0" borderId="6" xfId="0" quotePrefix="1" applyFont="1" applyFill="1" applyBorder="1" applyAlignment="1" applyProtection="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0" fontId="17" fillId="0" borderId="6" xfId="0" applyFont="1" applyFill="1" applyBorder="1" applyAlignment="1" applyProtection="1">
      <alignment vertical="center" wrapText="1"/>
    </xf>
    <xf numFmtId="177" fontId="17" fillId="6" borderId="6" xfId="0" applyNumberFormat="1" applyFont="1" applyFill="1" applyBorder="1" applyProtection="1">
      <alignment vertical="center"/>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3"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pplyProtection="1">
      <alignment horizontal="center" vertical="center" wrapText="1"/>
    </xf>
    <xf numFmtId="0" fontId="17" fillId="0" borderId="16" xfId="0" quotePrefix="1" applyFont="1" applyBorder="1" applyAlignment="1" applyProtection="1">
      <alignment horizontal="center" vertical="center" wrapText="1"/>
    </xf>
    <xf numFmtId="0" fontId="17" fillId="0" borderId="17" xfId="0" quotePrefix="1" applyFont="1" applyBorder="1" applyAlignment="1" applyProtection="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5" xfId="0" applyFont="1" applyFill="1" applyBorder="1" applyAlignment="1" applyProtection="1">
      <alignment horizontal="left" vertical="center" textRotation="255"/>
    </xf>
    <xf numFmtId="0" fontId="17" fillId="0" borderId="3" xfId="0" applyFont="1" applyFill="1" applyBorder="1" applyAlignment="1" applyProtection="1">
      <alignment horizontal="left" vertical="center" textRotation="255"/>
    </xf>
    <xf numFmtId="0" fontId="17" fillId="0" borderId="4" xfId="0" applyFont="1" applyFill="1" applyBorder="1" applyAlignment="1" applyProtection="1">
      <alignment horizontal="left" vertical="center" textRotation="255"/>
    </xf>
    <xf numFmtId="0" fontId="17" fillId="0" borderId="7" xfId="0" applyFont="1" applyFill="1" applyBorder="1" applyAlignment="1" applyProtection="1">
      <alignment horizontal="center" vertical="center" wrapText="1"/>
    </xf>
    <xf numFmtId="0" fontId="17" fillId="0" borderId="8" xfId="0" applyFont="1" applyFill="1" applyBorder="1" applyAlignment="1" applyProtection="1">
      <alignment horizontal="center" vertical="center" wrapText="1"/>
    </xf>
    <xf numFmtId="0" fontId="17" fillId="0" borderId="9" xfId="0" applyFont="1" applyFill="1" applyBorder="1" applyAlignment="1" applyProtection="1">
      <alignment horizontal="center" vertical="center" wrapText="1"/>
    </xf>
    <xf numFmtId="0" fontId="17" fillId="0" borderId="11"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xf>
    <xf numFmtId="0" fontId="26" fillId="9" borderId="35" xfId="0" applyFont="1" applyFill="1" applyBorder="1" applyAlignment="1" applyProtection="1">
      <alignment horizontal="center" vertical="center" wrapText="1"/>
    </xf>
    <xf numFmtId="0" fontId="26" fillId="9" borderId="36" xfId="0" applyFont="1" applyFill="1" applyBorder="1" applyAlignment="1" applyProtection="1">
      <alignment horizontal="center" vertical="center" wrapText="1"/>
    </xf>
    <xf numFmtId="0" fontId="26" fillId="9" borderId="37" xfId="0" applyFont="1" applyFill="1" applyBorder="1" applyAlignment="1" applyProtection="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17" fillId="0" borderId="14" xfId="0" applyFont="1" applyFill="1" applyBorder="1" applyAlignment="1" applyProtection="1">
      <alignment horizontal="center" vertical="center" wrapText="1"/>
    </xf>
    <xf numFmtId="0" fontId="17" fillId="0" borderId="16" xfId="0" applyFont="1" applyFill="1" applyBorder="1" applyAlignment="1" applyProtection="1">
      <alignment horizontal="center" vertical="center" wrapText="1"/>
    </xf>
    <xf numFmtId="0" fontId="17" fillId="0" borderId="17" xfId="0" applyFont="1" applyFill="1" applyBorder="1" applyAlignment="1" applyProtection="1">
      <alignment horizontal="center" vertical="center" wrapText="1"/>
    </xf>
    <xf numFmtId="0" fontId="17" fillId="0" borderId="14" xfId="0" applyFont="1" applyFill="1" applyBorder="1" applyAlignment="1" applyProtection="1">
      <alignment horizontal="right" vertical="center" wrapText="1"/>
    </xf>
    <xf numFmtId="0" fontId="17" fillId="0" borderId="16" xfId="0" applyFont="1" applyFill="1" applyBorder="1" applyAlignment="1" applyProtection="1">
      <alignment horizontal="right" vertical="center" wrapText="1"/>
    </xf>
    <xf numFmtId="0" fontId="17" fillId="0" borderId="17" xfId="0" applyFont="1" applyFill="1" applyBorder="1" applyAlignment="1" applyProtection="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0" borderId="7" xfId="0" quotePrefix="1" applyFont="1" applyBorder="1" applyAlignment="1" applyProtection="1">
      <alignment horizontal="left" vertical="center" wrapText="1"/>
    </xf>
    <xf numFmtId="0" fontId="17" fillId="0" borderId="13" xfId="0" quotePrefix="1" applyFont="1" applyBorder="1" applyAlignment="1" applyProtection="1">
      <alignment horizontal="left" vertical="center" wrapText="1"/>
    </xf>
    <xf numFmtId="0" fontId="17" fillId="0" borderId="8" xfId="0" quotePrefix="1" applyFont="1" applyBorder="1" applyAlignment="1" applyProtection="1">
      <alignment horizontal="left" vertical="center" wrapText="1"/>
    </xf>
    <xf numFmtId="0" fontId="17" fillId="0" borderId="10" xfId="0" quotePrefix="1" applyFont="1" applyBorder="1" applyAlignment="1" applyProtection="1">
      <alignment horizontal="left" vertical="center" wrapText="1"/>
    </xf>
    <xf numFmtId="0" fontId="17" fillId="0" borderId="15" xfId="0" quotePrefix="1" applyFont="1" applyBorder="1" applyAlignment="1" applyProtection="1">
      <alignment horizontal="left" vertical="center" wrapText="1"/>
    </xf>
    <xf numFmtId="0" fontId="17" fillId="0" borderId="12" xfId="0" quotePrefix="1" applyFont="1" applyBorder="1" applyAlignment="1" applyProtection="1">
      <alignment horizontal="lef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Fill="1" applyBorder="1" applyAlignment="1" applyProtection="1">
      <alignment horizontal="left" vertical="center" wrapText="1"/>
    </xf>
    <xf numFmtId="0" fontId="17" fillId="0" borderId="17" xfId="0" applyFont="1" applyFill="1" applyBorder="1" applyAlignment="1" applyProtection="1">
      <alignment horizontal="left" vertical="center" wrapText="1"/>
    </xf>
    <xf numFmtId="0" fontId="17" fillId="0" borderId="16" xfId="0" applyFont="1" applyBorder="1" applyAlignment="1" applyProtection="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Border="1" applyAlignment="1" applyProtection="1">
      <alignment vertical="top" wrapText="1"/>
    </xf>
    <xf numFmtId="0" fontId="19" fillId="3" borderId="15" xfId="0" applyFont="1" applyFill="1" applyBorder="1" applyAlignment="1" applyProtection="1">
      <alignment vertical="top"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177" fontId="17" fillId="0" borderId="6" xfId="0" applyNumberFormat="1"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0" fontId="17" fillId="0" borderId="14" xfId="0" quotePrefix="1" applyFont="1" applyFill="1" applyBorder="1" applyAlignment="1" applyProtection="1">
      <alignment horizontal="center" vertical="center" wrapText="1"/>
      <protection locked="0"/>
    </xf>
    <xf numFmtId="0" fontId="17" fillId="0" borderId="16" xfId="0" quotePrefix="1" applyFont="1" applyFill="1" applyBorder="1" applyAlignment="1" applyProtection="1">
      <alignment horizontal="center" vertical="center" wrapText="1"/>
      <protection locked="0"/>
    </xf>
    <xf numFmtId="0" fontId="17" fillId="0" borderId="17" xfId="0" quotePrefix="1" applyFont="1" applyFill="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0" borderId="14" xfId="0" applyFont="1" applyFill="1" applyBorder="1" applyAlignment="1" applyProtection="1">
      <alignment vertical="center" wrapText="1"/>
    </xf>
    <xf numFmtId="0" fontId="17" fillId="0" borderId="17" xfId="0" applyFont="1" applyFill="1" applyBorder="1" applyAlignment="1" applyProtection="1">
      <alignment vertical="center" wrapText="1"/>
    </xf>
    <xf numFmtId="2" fontId="17" fillId="0" borderId="14" xfId="0" applyNumberFormat="1" applyFont="1" applyFill="1" applyBorder="1" applyAlignment="1" applyProtection="1">
      <alignment horizontal="right" vertical="center" wrapText="1"/>
    </xf>
    <xf numFmtId="2" fontId="17" fillId="0" borderId="16" xfId="0" applyNumberFormat="1" applyFont="1" applyFill="1" applyBorder="1" applyAlignment="1" applyProtection="1">
      <alignment horizontal="right" vertical="center" wrapText="1"/>
    </xf>
    <xf numFmtId="2" fontId="17" fillId="0" borderId="17" xfId="0" applyNumberFormat="1" applyFont="1" applyFill="1" applyBorder="1" applyAlignment="1" applyProtection="1">
      <alignment horizontal="right" vertical="center" wrapText="1"/>
    </xf>
    <xf numFmtId="0" fontId="17" fillId="8" borderId="14" xfId="0" applyFont="1" applyFill="1" applyBorder="1" applyAlignment="1" applyProtection="1">
      <alignment horizontal="right" vertical="center" wrapText="1"/>
    </xf>
    <xf numFmtId="0" fontId="17" fillId="8" borderId="16" xfId="0" applyFont="1" applyFill="1" applyBorder="1" applyAlignment="1" applyProtection="1">
      <alignment horizontal="right" vertical="center" wrapText="1"/>
    </xf>
    <xf numFmtId="0" fontId="17" fillId="8" borderId="17" xfId="0" applyFont="1" applyFill="1" applyBorder="1" applyAlignment="1" applyProtection="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20" fillId="7" borderId="14" xfId="0" quotePrefix="1" applyFont="1" applyFill="1" applyBorder="1" applyAlignment="1" applyProtection="1">
      <alignment horizontal="center" vertical="center" wrapText="1"/>
    </xf>
    <xf numFmtId="0" fontId="20" fillId="7" borderId="16" xfId="0" quotePrefix="1" applyFont="1" applyFill="1" applyBorder="1" applyAlignment="1" applyProtection="1">
      <alignment horizontal="center" vertical="center" wrapText="1"/>
    </xf>
    <xf numFmtId="0" fontId="20" fillId="7" borderId="17" xfId="0" quotePrefix="1" applyFont="1" applyFill="1" applyBorder="1" applyAlignment="1" applyProtection="1">
      <alignment horizontal="center" vertical="center" wrapText="1"/>
    </xf>
    <xf numFmtId="0" fontId="17" fillId="5" borderId="4" xfId="0" applyFont="1" applyFill="1" applyBorder="1" applyAlignment="1" applyProtection="1">
      <alignment horizontal="center" vertical="center" wrapText="1"/>
      <protection locked="0"/>
    </xf>
    <xf numFmtId="57" fontId="17" fillId="5" borderId="6" xfId="0" applyNumberFormat="1" applyFont="1" applyFill="1" applyBorder="1" applyAlignment="1" applyProtection="1">
      <alignment horizontal="center" vertical="center" wrapText="1"/>
      <protection locked="0"/>
    </xf>
    <xf numFmtId="0" fontId="20" fillId="7" borderId="14"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7" xfId="0" applyFont="1" applyFill="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17" fillId="6" borderId="14" xfId="0" applyFont="1" applyFill="1" applyBorder="1" applyAlignment="1" applyProtection="1">
      <alignment horizontal="center" vertical="center" wrapText="1" shrinkToFit="1"/>
    </xf>
    <xf numFmtId="0" fontId="17" fillId="6" borderId="17" xfId="0" applyFont="1" applyFill="1" applyBorder="1" applyAlignment="1" applyProtection="1">
      <alignment horizontal="center" vertical="center" shrinkToFit="1"/>
    </xf>
    <xf numFmtId="0" fontId="19" fillId="3" borderId="0"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pplyProtection="1">
      <alignment horizontal="center" vertical="center"/>
    </xf>
    <xf numFmtId="0" fontId="19" fillId="3" borderId="19" xfId="0" applyFont="1" applyFill="1" applyBorder="1" applyAlignment="1" applyProtection="1">
      <alignment horizontal="center" vertical="center"/>
    </xf>
    <xf numFmtId="0" fontId="19" fillId="3" borderId="20" xfId="0" applyFont="1" applyFill="1" applyBorder="1" applyAlignment="1" applyProtection="1">
      <alignment horizontal="center" vertical="center"/>
    </xf>
    <xf numFmtId="0" fontId="19" fillId="3" borderId="11"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0" xfId="5" applyFont="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6" xfId="8" applyFont="1" applyBorder="1" applyAlignment="1">
      <alignment vertical="center" shrinkToFit="1"/>
    </xf>
    <xf numFmtId="0" fontId="33" fillId="0" borderId="6" xfId="0" applyFont="1" applyBorder="1" applyAlignment="1">
      <alignment vertical="center" wrapText="1"/>
    </xf>
    <xf numFmtId="38" fontId="33" fillId="10" borderId="6" xfId="8" applyFont="1" applyFill="1" applyBorder="1" applyAlignment="1">
      <alignment vertical="center" shrinkToFit="1"/>
    </xf>
    <xf numFmtId="38" fontId="36" fillId="0" borderId="6" xfId="8" applyFont="1" applyFill="1" applyBorder="1" applyAlignment="1">
      <alignment vertical="center"/>
    </xf>
    <xf numFmtId="0" fontId="30" fillId="0" borderId="6" xfId="0" applyFont="1" applyBorder="1" applyAlignment="1">
      <alignment vertical="center" wrapText="1"/>
    </xf>
    <xf numFmtId="38" fontId="36" fillId="0" borderId="6" xfId="8" applyFont="1" applyFill="1" applyBorder="1" applyAlignment="1">
      <alignment vertical="center" wrapText="1"/>
    </xf>
    <xf numFmtId="38" fontId="33" fillId="0" borderId="47" xfId="8" applyFont="1" applyBorder="1" applyAlignment="1">
      <alignment vertical="center" shrinkToFit="1"/>
    </xf>
    <xf numFmtId="10" fontId="33" fillId="0" borderId="41" xfId="9" applyNumberFormat="1" applyFont="1" applyBorder="1" applyAlignment="1">
      <alignment vertical="center" shrinkToFit="1"/>
    </xf>
    <xf numFmtId="10" fontId="33" fillId="0" borderId="44"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0" fontId="33" fillId="0" borderId="1" xfId="0" applyFont="1" applyFill="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Border="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38" fontId="33" fillId="10" borderId="4" xfId="8" applyFont="1" applyFill="1" applyBorder="1" applyAlignment="1">
      <alignment vertical="center" shrinkToFit="1"/>
    </xf>
    <xf numFmtId="38" fontId="33" fillId="0" borderId="48" xfId="8" applyFont="1" applyFill="1" applyBorder="1" applyAlignment="1">
      <alignment vertical="center" shrinkToFit="1"/>
    </xf>
    <xf numFmtId="38" fontId="33" fillId="0" borderId="49" xfId="8" applyFont="1" applyFill="1" applyBorder="1" applyAlignment="1">
      <alignment vertical="center" shrinkToFit="1"/>
    </xf>
    <xf numFmtId="0" fontId="42" fillId="11" borderId="6" xfId="0" applyFont="1" applyFill="1" applyBorder="1" applyAlignment="1">
      <alignment vertical="top"/>
    </xf>
    <xf numFmtId="0" fontId="41" fillId="0" borderId="6" xfId="0" applyFont="1" applyBorder="1" applyAlignment="1">
      <alignment horizontal="center" vertical="center"/>
    </xf>
    <xf numFmtId="0" fontId="42" fillId="11" borderId="48" xfId="0" applyFont="1" applyFill="1" applyBorder="1">
      <alignment vertical="center"/>
    </xf>
    <xf numFmtId="0" fontId="42" fillId="11" borderId="51" xfId="0" applyFont="1" applyFill="1" applyBorder="1">
      <alignment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119">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6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6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0"/>
  <sheetViews>
    <sheetView zoomScale="70" zoomScaleNormal="70" workbookViewId="0">
      <selection activeCell="B28" sqref="B28"/>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11.375" style="1" bestFit="1" customWidth="1"/>
    <col min="20" max="20" width="144.875" style="1" bestFit="1" customWidth="1"/>
    <col min="21" max="21" width="119.25" style="1" bestFit="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5" width="5.625" style="1" customWidth="1"/>
    <col min="36" max="16384" width="9" style="1"/>
  </cols>
  <sheetData>
    <row r="1" spans="1:3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75">
      <c r="A3" s="2" t="s">
        <v>139</v>
      </c>
      <c r="B3" s="3" t="s">
        <v>71</v>
      </c>
      <c r="C3" s="3" t="s">
        <v>2</v>
      </c>
      <c r="D3" s="3" t="s">
        <v>202</v>
      </c>
      <c r="E3" s="3" t="s">
        <v>95</v>
      </c>
      <c r="F3" s="5" t="s">
        <v>257</v>
      </c>
      <c r="G3" s="5" t="s">
        <v>134</v>
      </c>
      <c r="H3" s="5" t="s">
        <v>137</v>
      </c>
      <c r="I3" s="5" t="s">
        <v>343</v>
      </c>
      <c r="J3" s="5" t="s">
        <v>128</v>
      </c>
      <c r="K3" s="5" t="s">
        <v>545</v>
      </c>
      <c r="L3" s="5" t="s">
        <v>91</v>
      </c>
      <c r="M3" s="5" t="s">
        <v>547</v>
      </c>
      <c r="N3" s="5" t="s">
        <v>255</v>
      </c>
      <c r="O3" s="5" t="s">
        <v>369</v>
      </c>
      <c r="P3" s="5" t="s">
        <v>265</v>
      </c>
      <c r="Q3" s="5" t="s">
        <v>334</v>
      </c>
      <c r="R3" s="5" t="s">
        <v>322</v>
      </c>
      <c r="S3" s="5" t="s">
        <v>491</v>
      </c>
      <c r="T3" s="5" t="s">
        <v>562</v>
      </c>
      <c r="U3" s="5" t="s">
        <v>528</v>
      </c>
      <c r="V3" s="5" t="s">
        <v>316</v>
      </c>
      <c r="W3" s="5" t="s">
        <v>294</v>
      </c>
      <c r="X3" s="5" t="s">
        <v>186</v>
      </c>
      <c r="Y3" s="5" t="s">
        <v>495</v>
      </c>
      <c r="Z3" s="5" t="s">
        <v>287</v>
      </c>
      <c r="AA3" s="5" t="s">
        <v>291</v>
      </c>
      <c r="AB3" s="5" t="s">
        <v>474</v>
      </c>
      <c r="AC3" s="5" t="s">
        <v>242</v>
      </c>
      <c r="AD3" s="5" t="s">
        <v>248</v>
      </c>
      <c r="AE3" s="5" t="s">
        <v>271</v>
      </c>
      <c r="AF3" s="5" t="s">
        <v>286</v>
      </c>
      <c r="AG3" s="5" t="s">
        <v>205</v>
      </c>
    </row>
    <row r="4" spans="1:33">
      <c r="A4" s="2" t="s">
        <v>480</v>
      </c>
      <c r="B4" s="2" t="s">
        <v>175</v>
      </c>
      <c r="C4" s="2" t="s">
        <v>74</v>
      </c>
      <c r="D4" s="2" t="s">
        <v>254</v>
      </c>
      <c r="E4" s="2" t="s">
        <v>32</v>
      </c>
      <c r="F4" s="2" t="s">
        <v>241</v>
      </c>
      <c r="G4" s="2" t="s">
        <v>14</v>
      </c>
      <c r="H4" s="2" t="s">
        <v>171</v>
      </c>
      <c r="I4" s="2" t="s">
        <v>312</v>
      </c>
      <c r="J4" s="3" t="s">
        <v>472</v>
      </c>
      <c r="K4" s="2"/>
      <c r="L4" s="6"/>
      <c r="M4" s="6"/>
      <c r="N4" s="2" t="s">
        <v>88</v>
      </c>
      <c r="O4" s="2" t="s">
        <v>5</v>
      </c>
      <c r="P4" s="2" t="s">
        <v>50</v>
      </c>
      <c r="Q4" s="2" t="s">
        <v>35</v>
      </c>
      <c r="R4" s="2" t="s">
        <v>106</v>
      </c>
      <c r="S4" s="2" t="s">
        <v>114</v>
      </c>
      <c r="T4" s="2" t="s">
        <v>452</v>
      </c>
      <c r="U4" s="2" t="s">
        <v>159</v>
      </c>
      <c r="V4" s="2" t="s">
        <v>319</v>
      </c>
      <c r="W4" s="2" t="s">
        <v>298</v>
      </c>
      <c r="X4" s="2" t="s">
        <v>81</v>
      </c>
      <c r="Y4" s="2" t="s">
        <v>496</v>
      </c>
      <c r="Z4" s="2" t="s">
        <v>226</v>
      </c>
      <c r="AA4" s="2" t="s">
        <v>117</v>
      </c>
      <c r="AB4" s="2" t="s">
        <v>122</v>
      </c>
      <c r="AC4" s="2" t="s">
        <v>476</v>
      </c>
      <c r="AD4" s="2" t="s">
        <v>14</v>
      </c>
      <c r="AE4" s="2" t="s">
        <v>142</v>
      </c>
      <c r="AF4" s="2" t="s">
        <v>208</v>
      </c>
      <c r="AG4" s="2" t="s">
        <v>207</v>
      </c>
    </row>
    <row r="5" spans="1:33">
      <c r="A5" s="2" t="s">
        <v>481</v>
      </c>
      <c r="B5" s="2" t="s">
        <v>17</v>
      </c>
      <c r="C5" s="2" t="s">
        <v>132</v>
      </c>
      <c r="D5" s="2" t="s">
        <v>320</v>
      </c>
      <c r="E5" s="2" t="s">
        <v>54</v>
      </c>
      <c r="F5" s="2" t="s">
        <v>193</v>
      </c>
      <c r="G5" s="2" t="s">
        <v>85</v>
      </c>
      <c r="H5" s="2" t="s">
        <v>272</v>
      </c>
      <c r="I5" s="2" t="s">
        <v>450</v>
      </c>
      <c r="J5" s="1" t="s">
        <v>94</v>
      </c>
      <c r="K5" s="2" t="s">
        <v>439</v>
      </c>
      <c r="L5" s="2" t="s">
        <v>201</v>
      </c>
      <c r="M5" s="2" t="s">
        <v>549</v>
      </c>
      <c r="N5" s="2" t="s">
        <v>364</v>
      </c>
      <c r="O5" s="2" t="s">
        <v>311</v>
      </c>
      <c r="P5" s="2" t="s">
        <v>102</v>
      </c>
      <c r="Q5" s="2" t="s">
        <v>20</v>
      </c>
      <c r="R5" s="2" t="s">
        <v>107</v>
      </c>
      <c r="S5" s="2" t="s">
        <v>109</v>
      </c>
      <c r="T5" s="2" t="s">
        <v>240</v>
      </c>
      <c r="U5" s="2" t="s">
        <v>62</v>
      </c>
      <c r="V5" s="2" t="s">
        <v>290</v>
      </c>
      <c r="W5" s="2" t="s">
        <v>228</v>
      </c>
      <c r="X5" s="2" t="s">
        <v>295</v>
      </c>
      <c r="Y5" s="2" t="s">
        <v>438</v>
      </c>
      <c r="Z5" s="2" t="s">
        <v>249</v>
      </c>
      <c r="AA5" s="2" t="s">
        <v>118</v>
      </c>
      <c r="AB5" s="2" t="s">
        <v>341</v>
      </c>
      <c r="AC5" s="2" t="s">
        <v>12</v>
      </c>
      <c r="AD5" s="2" t="s">
        <v>454</v>
      </c>
      <c r="AE5" s="2" t="s">
        <v>143</v>
      </c>
      <c r="AF5" s="2" t="s">
        <v>209</v>
      </c>
      <c r="AG5" s="2" t="s">
        <v>204</v>
      </c>
    </row>
    <row r="6" spans="1:33">
      <c r="A6" s="2" t="s">
        <v>482</v>
      </c>
      <c r="B6" s="2"/>
      <c r="C6" s="2" t="s">
        <v>17</v>
      </c>
      <c r="D6" s="2" t="s">
        <v>325</v>
      </c>
      <c r="E6" s="2" t="s">
        <v>144</v>
      </c>
      <c r="F6" s="2" t="s">
        <v>110</v>
      </c>
      <c r="G6" s="2" t="s">
        <v>47</v>
      </c>
      <c r="H6" s="2"/>
      <c r="I6" s="2" t="s">
        <v>451</v>
      </c>
      <c r="J6" s="1" t="s">
        <v>473</v>
      </c>
      <c r="K6" s="2" t="s">
        <v>174</v>
      </c>
      <c r="L6" s="2" t="s">
        <v>244</v>
      </c>
      <c r="M6" s="2" t="s">
        <v>550</v>
      </c>
      <c r="N6" s="2" t="s">
        <v>243</v>
      </c>
      <c r="O6" s="2" t="s">
        <v>101</v>
      </c>
      <c r="P6" s="2" t="s">
        <v>43</v>
      </c>
      <c r="Q6" s="2"/>
      <c r="R6" s="2" t="s">
        <v>110</v>
      </c>
      <c r="S6" s="2" t="s">
        <v>336</v>
      </c>
      <c r="T6" s="2" t="s">
        <v>110</v>
      </c>
      <c r="U6" s="2" t="s">
        <v>160</v>
      </c>
      <c r="V6" s="2" t="s">
        <v>44</v>
      </c>
      <c r="W6" s="2" t="s">
        <v>289</v>
      </c>
      <c r="X6" s="2" t="s">
        <v>234</v>
      </c>
      <c r="Y6" s="2" t="s">
        <v>497</v>
      </c>
      <c r="Z6" s="2" t="s">
        <v>250</v>
      </c>
      <c r="AA6" s="2" t="s">
        <v>104</v>
      </c>
      <c r="AB6" s="2" t="s">
        <v>80</v>
      </c>
      <c r="AC6" s="2" t="s">
        <v>150</v>
      </c>
      <c r="AD6" s="2" t="s">
        <v>279</v>
      </c>
      <c r="AE6" s="2" t="s">
        <v>131</v>
      </c>
      <c r="AF6" s="2" t="s">
        <v>210</v>
      </c>
      <c r="AG6" s="2" t="s">
        <v>110</v>
      </c>
    </row>
    <row r="7" spans="1:33">
      <c r="A7" s="2" t="s">
        <v>284</v>
      </c>
      <c r="B7" s="2"/>
      <c r="C7" s="2"/>
      <c r="D7" s="2" t="s">
        <v>309</v>
      </c>
      <c r="E7" s="2" t="s">
        <v>10</v>
      </c>
      <c r="F7" s="2"/>
      <c r="G7" s="2" t="s">
        <v>84</v>
      </c>
      <c r="H7" s="2"/>
      <c r="I7" s="2"/>
      <c r="J7" s="3" t="s">
        <v>350</v>
      </c>
      <c r="K7" s="2" t="s">
        <v>328</v>
      </c>
      <c r="L7" s="2" t="s">
        <v>243</v>
      </c>
      <c r="M7" s="2" t="s">
        <v>199</v>
      </c>
      <c r="N7" s="2"/>
      <c r="O7" s="2"/>
      <c r="P7" s="2"/>
      <c r="Q7" s="2"/>
      <c r="R7" s="2"/>
      <c r="S7" s="2" t="s">
        <v>335</v>
      </c>
      <c r="T7" s="2"/>
      <c r="U7" s="2" t="s">
        <v>161</v>
      </c>
      <c r="V7" s="2"/>
      <c r="W7" s="2"/>
      <c r="X7" s="2"/>
      <c r="Y7" s="2"/>
      <c r="Z7" s="2"/>
      <c r="AA7" s="2"/>
      <c r="AB7" s="2" t="s">
        <v>206</v>
      </c>
      <c r="AC7" s="2" t="s">
        <v>110</v>
      </c>
      <c r="AD7" s="2" t="s">
        <v>455</v>
      </c>
      <c r="AE7" s="2"/>
      <c r="AF7" s="2" t="s">
        <v>211</v>
      </c>
      <c r="AG7" s="2"/>
    </row>
    <row r="8" spans="1:33">
      <c r="A8" s="2" t="s">
        <v>375</v>
      </c>
      <c r="B8" s="2"/>
      <c r="C8" s="2"/>
      <c r="D8" s="2" t="s">
        <v>330</v>
      </c>
      <c r="E8" s="2" t="s">
        <v>258</v>
      </c>
      <c r="F8" s="2"/>
      <c r="G8" s="2" t="s">
        <v>52</v>
      </c>
      <c r="H8" s="2"/>
      <c r="I8" s="2"/>
      <c r="J8" s="2" t="s">
        <v>353</v>
      </c>
      <c r="K8" s="2"/>
      <c r="L8" s="6"/>
      <c r="M8" s="2" t="s">
        <v>11</v>
      </c>
      <c r="N8" s="2"/>
      <c r="O8" s="2" t="s">
        <v>362</v>
      </c>
      <c r="P8" s="2"/>
      <c r="Q8" s="2"/>
      <c r="R8" s="2"/>
      <c r="S8" s="2"/>
      <c r="T8" s="2"/>
      <c r="U8" s="2" t="s">
        <v>162</v>
      </c>
      <c r="V8" s="2"/>
      <c r="W8" s="2"/>
      <c r="X8" s="2"/>
      <c r="Y8" s="2"/>
      <c r="Z8" s="2"/>
      <c r="AA8" s="2"/>
      <c r="AB8" s="2" t="s">
        <v>82</v>
      </c>
      <c r="AC8" s="2"/>
      <c r="AD8" s="2" t="s">
        <v>141</v>
      </c>
      <c r="AE8" s="2"/>
      <c r="AF8" s="2" t="s">
        <v>213</v>
      </c>
      <c r="AG8" s="2"/>
    </row>
    <row r="9" spans="1:33">
      <c r="A9" s="2"/>
      <c r="B9" s="2"/>
      <c r="C9" s="2"/>
      <c r="D9" s="2" t="s">
        <v>331</v>
      </c>
      <c r="E9" s="2" t="s">
        <v>260</v>
      </c>
      <c r="F9" s="2"/>
      <c r="G9" s="2" t="s">
        <v>89</v>
      </c>
      <c r="H9" s="2"/>
      <c r="I9" s="2"/>
      <c r="J9" s="2" t="s">
        <v>227</v>
      </c>
      <c r="K9" s="2" t="s">
        <v>145</v>
      </c>
      <c r="L9" s="2" t="s">
        <v>282</v>
      </c>
      <c r="M9" s="2" t="s">
        <v>510</v>
      </c>
      <c r="N9" s="2"/>
      <c r="O9" s="2" t="s">
        <v>305</v>
      </c>
      <c r="P9" s="2" t="s">
        <v>148</v>
      </c>
      <c r="Q9" s="2"/>
      <c r="R9" s="2"/>
      <c r="S9" s="2"/>
      <c r="T9" s="2"/>
      <c r="U9" s="2" t="s">
        <v>116</v>
      </c>
      <c r="V9" s="2"/>
      <c r="W9" s="2"/>
      <c r="X9" s="2"/>
      <c r="Y9" s="2"/>
      <c r="Z9" s="2"/>
      <c r="AA9" s="2" t="s">
        <v>373</v>
      </c>
      <c r="AB9" s="2"/>
      <c r="AC9" s="2"/>
      <c r="AD9" s="2" t="s">
        <v>456</v>
      </c>
      <c r="AE9" s="2"/>
      <c r="AF9" s="2" t="s">
        <v>214</v>
      </c>
      <c r="AG9" s="2"/>
    </row>
    <row r="10" spans="1:33">
      <c r="A10" s="2"/>
      <c r="B10" s="2"/>
      <c r="C10" s="2"/>
      <c r="D10" s="2" t="s">
        <v>169</v>
      </c>
      <c r="E10" s="2" t="s">
        <v>262</v>
      </c>
      <c r="F10" s="2"/>
      <c r="G10" s="2" t="s">
        <v>93</v>
      </c>
      <c r="H10" s="2"/>
      <c r="I10" s="2"/>
      <c r="J10" s="3" t="s">
        <v>98</v>
      </c>
      <c r="K10" s="2" t="s">
        <v>8</v>
      </c>
      <c r="L10" s="2" t="s">
        <v>329</v>
      </c>
      <c r="M10" s="2" t="s">
        <v>548</v>
      </c>
      <c r="N10" s="2"/>
      <c r="O10" s="2" t="s">
        <v>367</v>
      </c>
      <c r="P10" s="2" t="s">
        <v>66</v>
      </c>
      <c r="Q10" s="2"/>
      <c r="R10" s="2"/>
      <c r="S10" s="2"/>
      <c r="T10" s="2"/>
      <c r="U10" s="2" t="s">
        <v>563</v>
      </c>
      <c r="V10" s="2" t="s">
        <v>314</v>
      </c>
      <c r="W10" s="2"/>
      <c r="X10" s="2"/>
      <c r="Y10" s="2"/>
      <c r="Z10" s="2"/>
      <c r="AA10" s="2" t="s">
        <v>123</v>
      </c>
      <c r="AB10" s="2" t="s">
        <v>119</v>
      </c>
      <c r="AC10" s="2"/>
      <c r="AD10" s="2" t="s">
        <v>60</v>
      </c>
      <c r="AE10" s="2"/>
      <c r="AF10" s="2" t="s">
        <v>215</v>
      </c>
      <c r="AG10" s="2"/>
    </row>
    <row r="11" spans="1:33">
      <c r="A11" s="2"/>
      <c r="B11" s="2"/>
      <c r="C11" s="2"/>
      <c r="D11" s="2" t="s">
        <v>333</v>
      </c>
      <c r="E11" s="2" t="s">
        <v>196</v>
      </c>
      <c r="F11" s="2"/>
      <c r="G11" s="2" t="s">
        <v>90</v>
      </c>
      <c r="H11" s="2"/>
      <c r="I11" s="2"/>
      <c r="J11" s="2" t="s">
        <v>355</v>
      </c>
      <c r="K11" s="2" t="s">
        <v>194</v>
      </c>
      <c r="L11" s="2" t="s">
        <v>225</v>
      </c>
      <c r="M11" s="2"/>
      <c r="N11" s="2"/>
      <c r="O11" s="2"/>
      <c r="P11" s="2" t="s">
        <v>151</v>
      </c>
      <c r="Q11" s="2"/>
      <c r="R11" s="2"/>
      <c r="S11" s="2"/>
      <c r="T11" s="2"/>
      <c r="U11" s="2" t="s">
        <v>564</v>
      </c>
      <c r="V11" s="2" t="s">
        <v>130</v>
      </c>
      <c r="W11" s="2"/>
      <c r="X11" s="2"/>
      <c r="Y11" s="2"/>
      <c r="Z11" s="2"/>
      <c r="AA11" s="2" t="s">
        <v>57</v>
      </c>
      <c r="AB11" s="2" t="s">
        <v>120</v>
      </c>
      <c r="AC11" s="2"/>
      <c r="AD11" s="2"/>
      <c r="AE11" s="2"/>
      <c r="AF11" s="2" t="s">
        <v>108</v>
      </c>
      <c r="AG11" s="2"/>
    </row>
    <row r="12" spans="1:33">
      <c r="A12" s="2"/>
      <c r="B12" s="2"/>
      <c r="C12" s="2"/>
      <c r="D12" s="4" t="s">
        <v>367</v>
      </c>
      <c r="E12" s="2" t="s">
        <v>263</v>
      </c>
      <c r="F12" s="2"/>
      <c r="G12" s="4"/>
      <c r="H12" s="2"/>
      <c r="I12" s="2"/>
      <c r="J12" s="2" t="s">
        <v>247</v>
      </c>
      <c r="K12" s="2"/>
      <c r="L12" s="4" t="s">
        <v>367</v>
      </c>
      <c r="M12" s="6"/>
      <c r="N12" s="6"/>
      <c r="O12" s="2"/>
      <c r="P12" s="1" t="s">
        <v>535</v>
      </c>
      <c r="Q12" s="2"/>
      <c r="R12" s="2"/>
      <c r="S12" s="2"/>
      <c r="T12" s="2"/>
      <c r="U12" s="2"/>
      <c r="V12" s="2"/>
      <c r="W12" s="2"/>
      <c r="X12" s="2"/>
      <c r="Y12" s="2"/>
      <c r="Z12" s="2"/>
      <c r="AA12" s="2" t="s">
        <v>326</v>
      </c>
      <c r="AB12" s="2" t="s">
        <v>26</v>
      </c>
      <c r="AC12" s="2"/>
      <c r="AD12" s="2"/>
      <c r="AE12" s="2"/>
      <c r="AF12" s="2" t="s">
        <v>115</v>
      </c>
      <c r="AG12" s="2"/>
    </row>
    <row r="13" spans="1:33">
      <c r="A13" s="2"/>
      <c r="B13" s="2"/>
      <c r="C13" s="2"/>
      <c r="D13" s="2"/>
      <c r="E13" s="2" t="s">
        <v>264</v>
      </c>
      <c r="F13" s="2"/>
      <c r="G13" s="2"/>
      <c r="H13" s="2"/>
      <c r="I13" s="2"/>
      <c r="J13" s="2"/>
      <c r="K13" s="2" t="s">
        <v>405</v>
      </c>
      <c r="L13" s="6"/>
      <c r="M13" s="6"/>
      <c r="N13" s="6"/>
      <c r="O13" s="2"/>
      <c r="P13" s="2" t="s">
        <v>4</v>
      </c>
      <c r="Q13" s="2"/>
      <c r="R13" s="2"/>
      <c r="S13" s="2"/>
      <c r="T13" s="2"/>
      <c r="U13" s="2"/>
      <c r="V13" s="2"/>
      <c r="W13" s="2"/>
      <c r="X13" s="2"/>
      <c r="Y13" s="2"/>
      <c r="Z13" s="2"/>
      <c r="AA13" s="2"/>
      <c r="AB13" s="2"/>
      <c r="AC13" s="2"/>
      <c r="AD13" s="2"/>
      <c r="AE13" s="2"/>
      <c r="AF13" s="2" t="s">
        <v>217</v>
      </c>
      <c r="AG13" s="2"/>
    </row>
    <row r="14" spans="1:33">
      <c r="A14" s="2"/>
      <c r="B14" s="2"/>
      <c r="C14" s="2"/>
      <c r="D14" s="2"/>
      <c r="E14" s="2" t="s">
        <v>34</v>
      </c>
      <c r="F14" s="2"/>
      <c r="G14" s="2"/>
      <c r="H14" s="2"/>
      <c r="I14" s="2"/>
      <c r="J14" s="2"/>
      <c r="K14" s="2" t="s">
        <v>113</v>
      </c>
      <c r="L14" s="6"/>
      <c r="M14" s="6"/>
      <c r="N14" s="6"/>
      <c r="O14" s="2"/>
      <c r="P14" s="2" t="s">
        <v>153</v>
      </c>
      <c r="Q14" s="2"/>
      <c r="R14" s="2"/>
      <c r="S14" s="2"/>
      <c r="T14" s="2"/>
      <c r="U14" s="2"/>
      <c r="V14" s="2"/>
      <c r="W14" s="2"/>
      <c r="X14" s="2"/>
      <c r="Y14" s="2"/>
      <c r="Z14" s="2"/>
      <c r="AA14" s="2"/>
      <c r="AB14" s="2"/>
      <c r="AC14" s="2"/>
      <c r="AD14" s="2"/>
      <c r="AE14" s="2"/>
      <c r="AF14" s="2" t="s">
        <v>219</v>
      </c>
      <c r="AG14" s="2"/>
    </row>
    <row r="15" spans="1:33">
      <c r="A15" s="2"/>
      <c r="B15" s="2"/>
      <c r="C15" s="2"/>
      <c r="D15" s="2"/>
      <c r="E15" s="2" t="s">
        <v>266</v>
      </c>
      <c r="F15" s="2"/>
      <c r="G15" s="2"/>
      <c r="H15" s="2"/>
      <c r="I15" s="2"/>
      <c r="J15" s="2"/>
      <c r="K15" s="2"/>
      <c r="L15" s="6"/>
      <c r="M15" s="6"/>
      <c r="N15" s="6"/>
      <c r="O15" s="2"/>
      <c r="P15" s="2" t="s">
        <v>40</v>
      </c>
      <c r="Q15" s="2"/>
      <c r="R15" s="2"/>
      <c r="S15" s="2"/>
      <c r="T15" s="2"/>
      <c r="U15" s="2"/>
      <c r="V15" s="2"/>
      <c r="W15" s="2"/>
      <c r="X15" s="2"/>
      <c r="Y15" s="2"/>
      <c r="Z15" s="2"/>
      <c r="AA15" s="2"/>
      <c r="AB15" s="2"/>
      <c r="AC15" s="2"/>
      <c r="AD15" s="2"/>
      <c r="AE15" s="2"/>
      <c r="AF15" s="2" t="s">
        <v>221</v>
      </c>
      <c r="AG15" s="2"/>
    </row>
    <row r="16" spans="1:33">
      <c r="A16" s="2"/>
      <c r="B16" s="2"/>
      <c r="C16" s="2"/>
      <c r="D16" s="2"/>
      <c r="E16" s="2" t="s">
        <v>176</v>
      </c>
      <c r="F16" s="2"/>
      <c r="G16" s="2"/>
      <c r="H16" s="2"/>
      <c r="I16" s="2"/>
      <c r="J16" s="2"/>
      <c r="K16" s="2" t="s">
        <v>417</v>
      </c>
      <c r="L16" s="6"/>
      <c r="M16" s="6"/>
      <c r="N16" s="6"/>
      <c r="O16" s="2"/>
      <c r="P16" s="2" t="s">
        <v>30</v>
      </c>
      <c r="Q16" s="2"/>
      <c r="R16" s="2"/>
      <c r="S16" s="2"/>
      <c r="T16" s="2"/>
      <c r="U16" s="2"/>
      <c r="V16" s="2"/>
      <c r="W16" s="2"/>
      <c r="X16" s="2"/>
      <c r="Y16" s="2"/>
      <c r="Z16" s="2"/>
      <c r="AA16" s="2"/>
      <c r="AB16" s="2"/>
      <c r="AC16" s="2"/>
      <c r="AD16" s="2"/>
      <c r="AE16" s="2"/>
      <c r="AF16" s="2" t="s">
        <v>223</v>
      </c>
      <c r="AG16" s="2"/>
    </row>
    <row r="17" spans="1:33">
      <c r="A17" s="2"/>
      <c r="B17" s="2"/>
      <c r="C17" s="2"/>
      <c r="D17" s="2"/>
      <c r="E17" s="2" t="s">
        <v>267</v>
      </c>
      <c r="F17" s="2"/>
      <c r="G17" s="2"/>
      <c r="H17" s="2"/>
      <c r="I17" s="2"/>
      <c r="J17" s="2"/>
      <c r="K17" s="2" t="s">
        <v>440</v>
      </c>
      <c r="L17" s="6"/>
      <c r="M17" s="6"/>
      <c r="N17" s="6"/>
      <c r="O17" s="2"/>
      <c r="P17" s="2" t="s">
        <v>146</v>
      </c>
      <c r="Q17" s="2"/>
      <c r="R17" s="2"/>
      <c r="S17" s="2"/>
      <c r="T17" s="2"/>
      <c r="U17" s="2"/>
      <c r="V17" s="2"/>
      <c r="W17" s="2"/>
      <c r="X17" s="2"/>
      <c r="Y17" s="2"/>
      <c r="Z17" s="2"/>
      <c r="AA17" s="2"/>
      <c r="AB17" s="7" t="s">
        <v>172</v>
      </c>
      <c r="AC17" s="2"/>
      <c r="AD17" s="2"/>
      <c r="AE17" s="2"/>
      <c r="AF17" s="1" t="s">
        <v>459</v>
      </c>
      <c r="AG17" s="2"/>
    </row>
    <row r="18" spans="1:33">
      <c r="A18" s="2"/>
      <c r="B18" s="2"/>
      <c r="C18" s="2"/>
      <c r="D18" s="2"/>
      <c r="E18" s="2" t="s">
        <v>268</v>
      </c>
      <c r="F18" s="2"/>
      <c r="G18" s="2"/>
      <c r="H18" s="2"/>
      <c r="I18" s="2"/>
      <c r="J18" s="2"/>
      <c r="K18" s="2"/>
      <c r="L18" s="6"/>
      <c r="M18" s="6"/>
      <c r="N18" s="6"/>
      <c r="O18" s="2"/>
      <c r="P18" s="2"/>
      <c r="Q18" s="2"/>
      <c r="R18" s="2"/>
      <c r="S18" s="2"/>
      <c r="T18" s="2"/>
      <c r="U18" s="2"/>
      <c r="V18" s="2"/>
      <c r="W18" s="2"/>
      <c r="X18" s="2"/>
      <c r="Y18" s="2"/>
      <c r="Z18" s="2"/>
      <c r="AA18" s="2"/>
      <c r="AB18" s="7" t="s">
        <v>173</v>
      </c>
      <c r="AC18" s="2"/>
      <c r="AD18" s="2"/>
      <c r="AE18" s="2"/>
      <c r="AF18" s="2" t="s">
        <v>224</v>
      </c>
      <c r="AG18" s="2"/>
    </row>
    <row r="19" spans="1:33">
      <c r="A19" s="2"/>
      <c r="B19" s="2"/>
      <c r="C19" s="2"/>
      <c r="D19" s="2"/>
      <c r="E19" s="2" t="s">
        <v>367</v>
      </c>
      <c r="F19" s="2"/>
      <c r="G19" s="2"/>
      <c r="H19" s="2"/>
      <c r="I19" s="2"/>
      <c r="J19" s="2"/>
      <c r="K19" s="2" t="s">
        <v>568</v>
      </c>
      <c r="L19" s="6"/>
      <c r="M19" s="6"/>
      <c r="N19" s="6"/>
      <c r="O19" s="2"/>
      <c r="P19" s="2"/>
      <c r="Q19" s="2"/>
      <c r="R19" s="2"/>
      <c r="S19" s="2"/>
      <c r="T19" s="2"/>
      <c r="U19" s="2"/>
      <c r="V19" s="2"/>
      <c r="W19" s="2"/>
      <c r="X19" s="2"/>
      <c r="Y19" s="2"/>
      <c r="Z19" s="2"/>
      <c r="AA19" s="2"/>
      <c r="AB19" s="8" t="s">
        <v>56</v>
      </c>
      <c r="AC19" s="2"/>
      <c r="AD19" s="2"/>
      <c r="AE19" s="2"/>
      <c r="AF19" s="2"/>
      <c r="AG19" s="2"/>
    </row>
    <row r="20" spans="1:33">
      <c r="A20" s="2"/>
      <c r="B20" s="2"/>
      <c r="C20" s="2"/>
      <c r="D20" s="2"/>
      <c r="E20" s="2"/>
      <c r="F20" s="2"/>
      <c r="G20" s="2"/>
      <c r="H20" s="2"/>
      <c r="I20" s="2"/>
      <c r="J20" s="2"/>
      <c r="K20" s="2" t="s">
        <v>569</v>
      </c>
      <c r="L20" s="6"/>
      <c r="M20" s="6"/>
      <c r="N20" s="6"/>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t="s">
        <v>570</v>
      </c>
      <c r="L21" s="6"/>
      <c r="M21" s="6"/>
      <c r="N21" s="6"/>
      <c r="O21" s="2"/>
      <c r="P21" s="2"/>
      <c r="Q21" s="2"/>
      <c r="R21" s="2"/>
      <c r="S21" s="2"/>
      <c r="T21" s="2"/>
      <c r="U21" s="2"/>
      <c r="V21" s="2"/>
      <c r="W21" s="2"/>
      <c r="X21" s="2"/>
      <c r="Y21" s="2"/>
      <c r="Z21" s="2"/>
      <c r="AA21" s="2"/>
      <c r="AB21" s="2" t="s">
        <v>293</v>
      </c>
      <c r="AC21" s="2"/>
      <c r="AD21" s="2"/>
      <c r="AE21" s="2"/>
      <c r="AF21" s="2"/>
      <c r="AG21" s="2"/>
    </row>
    <row r="22" spans="1:33">
      <c r="A22" s="2"/>
      <c r="B22" s="2"/>
      <c r="C22" s="2"/>
      <c r="D22" s="2"/>
      <c r="E22" s="2"/>
      <c r="F22" s="2"/>
      <c r="G22" s="2"/>
      <c r="H22" s="2"/>
      <c r="I22" s="2"/>
      <c r="J22" s="2"/>
      <c r="K22" s="2"/>
      <c r="L22" s="6"/>
      <c r="M22" s="6"/>
      <c r="N22" s="6"/>
      <c r="O22" s="2"/>
      <c r="P22" s="2"/>
      <c r="Q22" s="2"/>
      <c r="R22" s="2"/>
      <c r="S22" s="2"/>
      <c r="T22" s="2"/>
      <c r="U22" s="2"/>
      <c r="V22" s="2"/>
      <c r="W22" s="2"/>
      <c r="X22" s="2"/>
      <c r="Y22" s="2"/>
      <c r="Z22" s="2"/>
      <c r="AA22" s="2"/>
      <c r="AB22" s="2" t="s">
        <v>372</v>
      </c>
      <c r="AC22" s="2"/>
      <c r="AD22" s="2"/>
      <c r="AE22" s="2"/>
      <c r="AF22" s="2"/>
      <c r="AG22" s="2"/>
    </row>
    <row r="23" spans="1:33">
      <c r="A23" s="2"/>
      <c r="B23" s="2"/>
      <c r="C23" s="2"/>
      <c r="D23" s="2"/>
      <c r="E23" s="2"/>
      <c r="F23" s="2"/>
      <c r="G23" s="2"/>
      <c r="H23" s="2"/>
      <c r="I23" s="2"/>
      <c r="J23" s="2"/>
      <c r="K23" s="2" t="s">
        <v>571</v>
      </c>
      <c r="L23" s="6"/>
      <c r="M23" s="6"/>
      <c r="N23" s="6"/>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t="s">
        <v>572</v>
      </c>
      <c r="L24" s="6"/>
      <c r="M24" s="6"/>
      <c r="N24" s="6"/>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t="s">
        <v>573</v>
      </c>
      <c r="L25" s="6"/>
      <c r="M25" s="6"/>
      <c r="N25" s="6"/>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6"/>
      <c r="M26" s="6"/>
      <c r="N26" s="6"/>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t="s">
        <v>441</v>
      </c>
      <c r="L27" s="6"/>
      <c r="M27" s="6"/>
      <c r="N27" s="6"/>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t="s">
        <v>442</v>
      </c>
      <c r="L28" s="6"/>
      <c r="M28" s="6"/>
      <c r="N28" s="6"/>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t="s">
        <v>349</v>
      </c>
      <c r="L29" s="6"/>
      <c r="M29" s="6"/>
      <c r="N29" s="6"/>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6"/>
      <c r="M30" s="6"/>
      <c r="N30" s="6"/>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t="s">
        <v>443</v>
      </c>
      <c r="L31" s="6"/>
      <c r="M31" s="6"/>
      <c r="N31" s="6"/>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t="s">
        <v>83</v>
      </c>
      <c r="L32" s="6"/>
      <c r="M32" s="6"/>
      <c r="N32" s="6"/>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Q39" s="2"/>
      <c r="R39" s="2"/>
      <c r="S39" s="2"/>
      <c r="T39" s="2"/>
      <c r="U39" s="2"/>
      <c r="V39" s="2"/>
      <c r="W39" s="2"/>
      <c r="X39" s="2"/>
      <c r="Y39" s="2"/>
      <c r="Z39" s="2"/>
      <c r="AA39" s="2"/>
      <c r="AB39" s="2"/>
      <c r="AC39" s="2"/>
      <c r="AD39" s="2"/>
      <c r="AE39" s="2"/>
      <c r="AF39" s="2"/>
      <c r="AG39" s="2"/>
    </row>
    <row r="40" spans="1:33">
      <c r="AC40" s="2"/>
    </row>
  </sheetData>
  <sheetProtection sheet="1" objects="1" scenarios="1"/>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0"/>
  <sheetViews>
    <sheetView view="pageBreakPreview" zoomScale="70" zoomScaleNormal="70" zoomScaleSheetLayoutView="70" workbookViewId="0">
      <selection activeCell="C67" sqref="C67"/>
    </sheetView>
  </sheetViews>
  <sheetFormatPr defaultColWidth="9" defaultRowHeight="18.75"/>
  <cols>
    <col min="1" max="1" width="9" style="9"/>
    <col min="2" max="2" width="50.625" style="10" customWidth="1"/>
    <col min="3" max="3" width="180.625" style="11" customWidth="1"/>
    <col min="4" max="4" width="10.625" style="12" customWidth="1"/>
    <col min="5" max="16384" width="9" style="12"/>
  </cols>
  <sheetData>
    <row r="1" spans="1:4" s="9" customFormat="1" ht="25.5">
      <c r="A1" s="14"/>
      <c r="B1" s="16" t="s">
        <v>376</v>
      </c>
      <c r="C1" s="22"/>
    </row>
    <row r="2" spans="1:4" s="13" customFormat="1" ht="24">
      <c r="A2" s="15"/>
      <c r="B2" s="17" t="s">
        <v>377</v>
      </c>
      <c r="C2" s="23" t="s">
        <v>283</v>
      </c>
      <c r="D2" s="28" t="s">
        <v>281</v>
      </c>
    </row>
    <row r="3" spans="1:4" s="13" customFormat="1" ht="72">
      <c r="A3" s="15"/>
      <c r="B3" s="204" t="s">
        <v>181</v>
      </c>
      <c r="C3" s="24" t="s">
        <v>538</v>
      </c>
      <c r="D3" s="29" t="s">
        <v>302</v>
      </c>
    </row>
    <row r="4" spans="1:4" s="13" customFormat="1" ht="24">
      <c r="A4" s="15"/>
      <c r="B4" s="205"/>
      <c r="C4" s="25" t="s">
        <v>342</v>
      </c>
      <c r="D4" s="30" t="s">
        <v>105</v>
      </c>
    </row>
    <row r="5" spans="1:4" s="13" customFormat="1" ht="24">
      <c r="A5" s="15"/>
      <c r="B5" s="206"/>
      <c r="C5" s="25" t="s">
        <v>21</v>
      </c>
      <c r="D5" s="30" t="s">
        <v>105</v>
      </c>
    </row>
    <row r="6" spans="1:4" s="13" customFormat="1" ht="24">
      <c r="A6" s="15"/>
      <c r="B6" s="205" t="s">
        <v>462</v>
      </c>
      <c r="C6" s="25" t="s">
        <v>434</v>
      </c>
      <c r="D6" s="30" t="s">
        <v>105</v>
      </c>
    </row>
    <row r="7" spans="1:4" s="13" customFormat="1" ht="24">
      <c r="A7" s="15"/>
      <c r="B7" s="206"/>
      <c r="C7" s="25" t="s">
        <v>21</v>
      </c>
      <c r="D7" s="30" t="s">
        <v>105</v>
      </c>
    </row>
    <row r="8" spans="1:4" s="13" customFormat="1" ht="24">
      <c r="A8" s="15"/>
      <c r="B8" s="207" t="s">
        <v>387</v>
      </c>
      <c r="C8" s="24" t="s">
        <v>541</v>
      </c>
      <c r="D8" s="30" t="s">
        <v>105</v>
      </c>
    </row>
    <row r="9" spans="1:4" s="13" customFormat="1" ht="24">
      <c r="A9" s="15"/>
      <c r="B9" s="206"/>
      <c r="C9" s="25" t="s">
        <v>509</v>
      </c>
      <c r="D9" s="30" t="s">
        <v>105</v>
      </c>
    </row>
    <row r="10" spans="1:4" s="13" customFormat="1" ht="48">
      <c r="A10" s="15"/>
      <c r="B10" s="18" t="s">
        <v>583</v>
      </c>
      <c r="C10" s="25" t="s">
        <v>386</v>
      </c>
      <c r="D10" s="30" t="s">
        <v>190</v>
      </c>
    </row>
    <row r="11" spans="1:4" s="13" customFormat="1" ht="24">
      <c r="A11" s="15"/>
      <c r="B11" s="207" t="s">
        <v>91</v>
      </c>
      <c r="C11" s="24" t="s">
        <v>511</v>
      </c>
      <c r="D11" s="30" t="s">
        <v>105</v>
      </c>
    </row>
    <row r="12" spans="1:4" s="13" customFormat="1" ht="24">
      <c r="A12" s="15"/>
      <c r="B12" s="205"/>
      <c r="C12" s="24" t="s">
        <v>513</v>
      </c>
      <c r="D12" s="30" t="s">
        <v>105</v>
      </c>
    </row>
    <row r="13" spans="1:4" s="13" customFormat="1" ht="24">
      <c r="A13" s="15"/>
      <c r="B13" s="205"/>
      <c r="C13" s="24" t="s">
        <v>514</v>
      </c>
      <c r="D13" s="30" t="s">
        <v>105</v>
      </c>
    </row>
    <row r="14" spans="1:4" s="13" customFormat="1" ht="24">
      <c r="A14" s="15"/>
      <c r="B14" s="206"/>
      <c r="C14" s="25" t="s">
        <v>509</v>
      </c>
      <c r="D14" s="30" t="s">
        <v>105</v>
      </c>
    </row>
    <row r="15" spans="1:4" s="13" customFormat="1" ht="72">
      <c r="A15" s="15"/>
      <c r="B15" s="207" t="s">
        <v>584</v>
      </c>
      <c r="C15" s="24" t="s">
        <v>446</v>
      </c>
      <c r="D15" s="30" t="s">
        <v>105</v>
      </c>
    </row>
    <row r="16" spans="1:4" s="13" customFormat="1" ht="24">
      <c r="A16" s="15"/>
      <c r="B16" s="205"/>
      <c r="C16" s="25" t="s">
        <v>191</v>
      </c>
      <c r="D16" s="30" t="s">
        <v>105</v>
      </c>
    </row>
    <row r="17" spans="1:4" s="13" customFormat="1" ht="24">
      <c r="A17" s="15"/>
      <c r="B17" s="206"/>
      <c r="C17" s="25" t="s">
        <v>509</v>
      </c>
      <c r="D17" s="30" t="s">
        <v>105</v>
      </c>
    </row>
    <row r="18" spans="1:4" s="13" customFormat="1" ht="24">
      <c r="A18" s="15"/>
      <c r="B18" s="209" t="s">
        <v>585</v>
      </c>
      <c r="C18" s="26" t="s">
        <v>165</v>
      </c>
      <c r="D18" s="31"/>
    </row>
    <row r="19" spans="1:4" s="13" customFormat="1" ht="24">
      <c r="A19" s="15"/>
      <c r="B19" s="210"/>
      <c r="C19" s="25" t="s">
        <v>509</v>
      </c>
      <c r="D19" s="30" t="s">
        <v>105</v>
      </c>
    </row>
    <row r="20" spans="1:4" s="13" customFormat="1" ht="24">
      <c r="A20" s="15"/>
      <c r="B20" s="210"/>
      <c r="C20" s="26" t="s">
        <v>337</v>
      </c>
      <c r="D20" s="31"/>
    </row>
    <row r="21" spans="1:4" s="13" customFormat="1" ht="24">
      <c r="A21" s="15"/>
      <c r="B21" s="210"/>
      <c r="C21" s="24" t="s">
        <v>500</v>
      </c>
      <c r="D21" s="30" t="s">
        <v>105</v>
      </c>
    </row>
    <row r="22" spans="1:4" s="13" customFormat="1" ht="24">
      <c r="A22" s="15"/>
      <c r="B22" s="210"/>
      <c r="C22" s="24" t="s">
        <v>39</v>
      </c>
      <c r="D22" s="30" t="s">
        <v>105</v>
      </c>
    </row>
    <row r="23" spans="1:4" s="13" customFormat="1" ht="24">
      <c r="A23" s="15"/>
      <c r="B23" s="210"/>
      <c r="C23" s="24" t="s">
        <v>388</v>
      </c>
      <c r="D23" s="30" t="s">
        <v>105</v>
      </c>
    </row>
    <row r="24" spans="1:4" s="13" customFormat="1" ht="24">
      <c r="A24" s="15"/>
      <c r="B24" s="210"/>
      <c r="C24" s="24" t="s">
        <v>515</v>
      </c>
      <c r="D24" s="30" t="s">
        <v>105</v>
      </c>
    </row>
    <row r="25" spans="1:4" s="13" customFormat="1" ht="24">
      <c r="A25" s="15"/>
      <c r="B25" s="210"/>
      <c r="C25" s="26" t="s">
        <v>41</v>
      </c>
      <c r="D25" s="31"/>
    </row>
    <row r="26" spans="1:4" s="13" customFormat="1" ht="24">
      <c r="A26" s="15"/>
      <c r="B26" s="210"/>
      <c r="C26" s="24" t="s">
        <v>380</v>
      </c>
      <c r="D26" s="30" t="s">
        <v>105</v>
      </c>
    </row>
    <row r="27" spans="1:4" s="13" customFormat="1" ht="24">
      <c r="A27" s="15"/>
      <c r="B27" s="210"/>
      <c r="C27" s="24" t="s">
        <v>390</v>
      </c>
      <c r="D27" s="30" t="s">
        <v>105</v>
      </c>
    </row>
    <row r="28" spans="1:4" s="13" customFormat="1" ht="24">
      <c r="A28" s="15"/>
      <c r="B28" s="210"/>
      <c r="C28" s="24" t="s">
        <v>222</v>
      </c>
      <c r="D28" s="30" t="s">
        <v>105</v>
      </c>
    </row>
    <row r="29" spans="1:4" s="13" customFormat="1" ht="24">
      <c r="A29" s="15"/>
      <c r="B29" s="210"/>
      <c r="C29" s="26" t="s">
        <v>435</v>
      </c>
      <c r="D29" s="31"/>
    </row>
    <row r="30" spans="1:4" s="13" customFormat="1" ht="48">
      <c r="A30" s="15"/>
      <c r="B30" s="210"/>
      <c r="C30" s="24" t="s">
        <v>183</v>
      </c>
      <c r="D30" s="30" t="s">
        <v>105</v>
      </c>
    </row>
    <row r="31" spans="1:4" s="13" customFormat="1" ht="24">
      <c r="A31" s="15"/>
      <c r="B31" s="210"/>
      <c r="C31" s="24" t="s">
        <v>390</v>
      </c>
      <c r="D31" s="30" t="s">
        <v>105</v>
      </c>
    </row>
    <row r="32" spans="1:4" s="13" customFormat="1" ht="24">
      <c r="A32" s="15"/>
      <c r="B32" s="210"/>
      <c r="C32" s="24" t="s">
        <v>222</v>
      </c>
      <c r="D32" s="30" t="s">
        <v>105</v>
      </c>
    </row>
    <row r="33" spans="1:4" s="13" customFormat="1" ht="24">
      <c r="A33" s="15"/>
      <c r="B33" s="210"/>
      <c r="C33" s="26" t="s">
        <v>140</v>
      </c>
      <c r="D33" s="31"/>
    </row>
    <row r="34" spans="1:4" s="13" customFormat="1" ht="24">
      <c r="A34" s="15"/>
      <c r="B34" s="210"/>
      <c r="C34" s="24" t="s">
        <v>391</v>
      </c>
      <c r="D34" s="30" t="s">
        <v>105</v>
      </c>
    </row>
    <row r="35" spans="1:4" s="13" customFormat="1" ht="24">
      <c r="A35" s="15"/>
      <c r="B35" s="210"/>
      <c r="C35" s="26" t="s">
        <v>383</v>
      </c>
      <c r="D35" s="31"/>
    </row>
    <row r="36" spans="1:4" s="13" customFormat="1" ht="24">
      <c r="A36" s="15"/>
      <c r="B36" s="210"/>
      <c r="C36" s="24" t="s">
        <v>445</v>
      </c>
      <c r="D36" s="30" t="s">
        <v>105</v>
      </c>
    </row>
    <row r="37" spans="1:4" s="13" customFormat="1" ht="24">
      <c r="A37" s="15"/>
      <c r="B37" s="211"/>
      <c r="C37" s="24" t="s">
        <v>502</v>
      </c>
      <c r="D37" s="30" t="s">
        <v>105</v>
      </c>
    </row>
    <row r="38" spans="1:4" s="13" customFormat="1" ht="24">
      <c r="A38" s="15"/>
      <c r="B38" s="208" t="s">
        <v>3</v>
      </c>
      <c r="C38" s="24" t="s">
        <v>24</v>
      </c>
      <c r="D38" s="30" t="s">
        <v>105</v>
      </c>
    </row>
    <row r="39" spans="1:4" s="13" customFormat="1" ht="24">
      <c r="A39" s="15"/>
      <c r="B39" s="208"/>
      <c r="C39" s="24" t="s">
        <v>436</v>
      </c>
      <c r="D39" s="30" t="s">
        <v>105</v>
      </c>
    </row>
    <row r="40" spans="1:4" s="13" customFormat="1" ht="24">
      <c r="A40" s="15"/>
      <c r="B40" s="208"/>
      <c r="C40" s="24" t="s">
        <v>437</v>
      </c>
      <c r="D40" s="30" t="s">
        <v>105</v>
      </c>
    </row>
    <row r="41" spans="1:4" s="13" customFormat="1" ht="24">
      <c r="A41" s="15"/>
      <c r="B41" s="208"/>
      <c r="C41" s="25" t="s">
        <v>509</v>
      </c>
      <c r="D41" s="30" t="s">
        <v>105</v>
      </c>
    </row>
    <row r="42" spans="1:4" s="13" customFormat="1" ht="24">
      <c r="A42" s="15"/>
      <c r="B42" s="208" t="s">
        <v>528</v>
      </c>
      <c r="C42" s="24" t="s">
        <v>15</v>
      </c>
      <c r="D42" s="30" t="s">
        <v>105</v>
      </c>
    </row>
    <row r="43" spans="1:4" s="13" customFormat="1" ht="24">
      <c r="A43" s="15"/>
      <c r="B43" s="208"/>
      <c r="C43" s="24" t="s">
        <v>203</v>
      </c>
      <c r="D43" s="30" t="s">
        <v>105</v>
      </c>
    </row>
    <row r="44" spans="1:4" s="13" customFormat="1" ht="24">
      <c r="A44" s="15"/>
      <c r="B44" s="208"/>
      <c r="C44" s="24" t="s">
        <v>448</v>
      </c>
      <c r="D44" s="30" t="s">
        <v>105</v>
      </c>
    </row>
    <row r="45" spans="1:4" s="13" customFormat="1" ht="24">
      <c r="A45" s="15"/>
      <c r="B45" s="208"/>
      <c r="C45" s="24" t="s">
        <v>503</v>
      </c>
      <c r="D45" s="30" t="s">
        <v>105</v>
      </c>
    </row>
    <row r="46" spans="1:4" s="13" customFormat="1" ht="48">
      <c r="A46" s="15"/>
      <c r="B46" s="19" t="s">
        <v>586</v>
      </c>
      <c r="C46" s="24" t="s">
        <v>517</v>
      </c>
      <c r="D46" s="30" t="s">
        <v>105</v>
      </c>
    </row>
    <row r="47" spans="1:4" s="13" customFormat="1" ht="48">
      <c r="A47" s="15"/>
      <c r="B47" s="19" t="s">
        <v>587</v>
      </c>
      <c r="C47" s="24" t="s">
        <v>365</v>
      </c>
      <c r="D47" s="30" t="s">
        <v>105</v>
      </c>
    </row>
    <row r="48" spans="1:4" s="13" customFormat="1" ht="48">
      <c r="A48" s="15"/>
      <c r="B48" s="19" t="s">
        <v>484</v>
      </c>
      <c r="C48" s="24" t="s">
        <v>25</v>
      </c>
      <c r="D48" s="30" t="s">
        <v>105</v>
      </c>
    </row>
    <row r="49" spans="1:4" s="13" customFormat="1" ht="48">
      <c r="A49" s="15"/>
      <c r="B49" s="207" t="s">
        <v>588</v>
      </c>
      <c r="C49" s="24" t="s">
        <v>518</v>
      </c>
      <c r="D49" s="30" t="s">
        <v>105</v>
      </c>
    </row>
    <row r="50" spans="1:4" s="13" customFormat="1" ht="24">
      <c r="A50" s="15"/>
      <c r="B50" s="206"/>
      <c r="C50" s="24" t="s">
        <v>478</v>
      </c>
      <c r="D50" s="30" t="s">
        <v>105</v>
      </c>
    </row>
    <row r="51" spans="1:4" s="13" customFormat="1" ht="24">
      <c r="A51" s="15"/>
      <c r="B51" s="207" t="s">
        <v>589</v>
      </c>
      <c r="C51" s="24" t="s">
        <v>494</v>
      </c>
      <c r="D51" s="30" t="s">
        <v>105</v>
      </c>
    </row>
    <row r="52" spans="1:4" s="13" customFormat="1" ht="24">
      <c r="A52" s="15"/>
      <c r="B52" s="205"/>
      <c r="C52" s="24" t="s">
        <v>168</v>
      </c>
      <c r="D52" s="30" t="s">
        <v>105</v>
      </c>
    </row>
    <row r="53" spans="1:4" s="13" customFormat="1" ht="24">
      <c r="A53" s="15"/>
      <c r="B53" s="206"/>
      <c r="C53" s="25" t="s">
        <v>509</v>
      </c>
      <c r="D53" s="30" t="s">
        <v>105</v>
      </c>
    </row>
    <row r="54" spans="1:4" s="13" customFormat="1" ht="48" customHeight="1">
      <c r="A54" s="15"/>
      <c r="B54" s="19" t="s">
        <v>540</v>
      </c>
      <c r="C54" s="24" t="s">
        <v>519</v>
      </c>
      <c r="D54" s="30" t="s">
        <v>105</v>
      </c>
    </row>
    <row r="55" spans="1:4" s="13" customFormat="1" ht="48">
      <c r="A55" s="15"/>
      <c r="B55" s="19" t="s">
        <v>590</v>
      </c>
      <c r="C55" s="24" t="s">
        <v>512</v>
      </c>
      <c r="D55" s="30" t="s">
        <v>105</v>
      </c>
    </row>
    <row r="56" spans="1:4" s="13" customFormat="1" ht="48">
      <c r="A56" s="15"/>
      <c r="B56" s="207" t="s">
        <v>246</v>
      </c>
      <c r="C56" s="24" t="s">
        <v>332</v>
      </c>
      <c r="D56" s="30" t="s">
        <v>105</v>
      </c>
    </row>
    <row r="57" spans="1:4" s="13" customFormat="1" ht="48" customHeight="1">
      <c r="A57" s="15"/>
      <c r="B57" s="206"/>
      <c r="C57" s="24" t="s">
        <v>504</v>
      </c>
      <c r="D57" s="30" t="s">
        <v>105</v>
      </c>
    </row>
    <row r="58" spans="1:4" s="13" customFormat="1" ht="24">
      <c r="A58" s="15"/>
      <c r="B58" s="207" t="s">
        <v>591</v>
      </c>
      <c r="C58" s="24" t="s">
        <v>520</v>
      </c>
      <c r="D58" s="30" t="s">
        <v>105</v>
      </c>
    </row>
    <row r="59" spans="1:4" s="13" customFormat="1" ht="24">
      <c r="A59" s="15"/>
      <c r="B59" s="205"/>
      <c r="C59" s="24" t="s">
        <v>521</v>
      </c>
      <c r="D59" s="30" t="s">
        <v>105</v>
      </c>
    </row>
    <row r="60" spans="1:4" s="13" customFormat="1" ht="23.25" customHeight="1">
      <c r="A60" s="15"/>
      <c r="B60" s="206"/>
      <c r="C60" s="24" t="s">
        <v>505</v>
      </c>
      <c r="D60" s="30" t="s">
        <v>105</v>
      </c>
    </row>
    <row r="61" spans="1:4" s="13" customFormat="1" ht="48">
      <c r="A61" s="15"/>
      <c r="B61" s="19" t="s">
        <v>63</v>
      </c>
      <c r="C61" s="24" t="s">
        <v>523</v>
      </c>
      <c r="D61" s="30" t="s">
        <v>105</v>
      </c>
    </row>
    <row r="62" spans="1:4" s="13" customFormat="1" ht="48">
      <c r="A62" s="15"/>
      <c r="B62" s="19" t="s">
        <v>33</v>
      </c>
      <c r="C62" s="24" t="s">
        <v>524</v>
      </c>
      <c r="D62" s="30" t="s">
        <v>105</v>
      </c>
    </row>
    <row r="63" spans="1:4" s="13" customFormat="1" ht="48">
      <c r="A63" s="15"/>
      <c r="B63" s="19" t="s">
        <v>360</v>
      </c>
      <c r="C63" s="27" t="s">
        <v>67</v>
      </c>
      <c r="D63" s="32" t="s">
        <v>105</v>
      </c>
    </row>
    <row r="64" spans="1:4" ht="9.9499999999999993" customHeight="1"/>
    <row r="65" spans="1:4" s="13" customFormat="1" ht="24">
      <c r="A65" s="15"/>
      <c r="B65" s="202" t="s">
        <v>49</v>
      </c>
      <c r="C65" s="203"/>
      <c r="D65" s="33" t="s">
        <v>281</v>
      </c>
    </row>
    <row r="66" spans="1:4" s="13" customFormat="1" ht="24">
      <c r="A66" s="15"/>
      <c r="B66" s="20"/>
      <c r="C66" s="27" t="s">
        <v>392</v>
      </c>
      <c r="D66" s="32" t="s">
        <v>105</v>
      </c>
    </row>
    <row r="67" spans="1:4" s="13" customFormat="1" ht="48">
      <c r="A67" s="15"/>
      <c r="B67" s="20"/>
      <c r="C67" s="27" t="s">
        <v>124</v>
      </c>
      <c r="D67" s="32" t="s">
        <v>105</v>
      </c>
    </row>
    <row r="68" spans="1:4" s="13" customFormat="1" ht="48">
      <c r="A68" s="15"/>
      <c r="B68" s="20"/>
      <c r="C68" s="24" t="s">
        <v>599</v>
      </c>
      <c r="D68" s="32" t="s">
        <v>105</v>
      </c>
    </row>
    <row r="69" spans="1:4" s="13" customFormat="1" ht="48">
      <c r="A69" s="15"/>
      <c r="B69" s="20"/>
      <c r="C69" s="27" t="s">
        <v>393</v>
      </c>
      <c r="D69" s="32" t="s">
        <v>105</v>
      </c>
    </row>
    <row r="70" spans="1:4" s="13" customFormat="1" ht="24">
      <c r="A70" s="15"/>
      <c r="B70" s="21"/>
      <c r="C70" s="27" t="s">
        <v>192</v>
      </c>
      <c r="D70" s="32" t="s">
        <v>105</v>
      </c>
    </row>
  </sheetData>
  <mergeCells count="13">
    <mergeCell ref="B65:C65"/>
    <mergeCell ref="B3:B5"/>
    <mergeCell ref="B6:B7"/>
    <mergeCell ref="B8:B9"/>
    <mergeCell ref="B11:B14"/>
    <mergeCell ref="B15:B17"/>
    <mergeCell ref="B38:B41"/>
    <mergeCell ref="B42:B45"/>
    <mergeCell ref="B49:B50"/>
    <mergeCell ref="B51:B53"/>
    <mergeCell ref="B56:B57"/>
    <mergeCell ref="B58:B60"/>
    <mergeCell ref="B18:B3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41"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2"/>
  <sheetViews>
    <sheetView tabSelected="1" view="pageBreakPreview" zoomScale="55" zoomScaleNormal="55" zoomScaleSheetLayoutView="55" workbookViewId="0">
      <selection activeCell="B1" sqref="B1"/>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367" t="s">
        <v>310</v>
      </c>
      <c r="D3" s="367"/>
      <c r="E3" s="367"/>
      <c r="F3" s="368"/>
      <c r="G3" s="369"/>
      <c r="H3" s="369"/>
      <c r="I3" s="369"/>
      <c r="J3" s="370"/>
      <c r="K3" s="66"/>
      <c r="L3" s="66"/>
      <c r="M3" s="66"/>
      <c r="N3" s="66"/>
      <c r="O3" s="66"/>
      <c r="P3" s="371" t="s">
        <v>253</v>
      </c>
      <c r="Q3" s="372"/>
      <c r="R3" s="373"/>
      <c r="S3" s="75">
        <f>SUM(F10:F102)</f>
        <v>46.5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367" t="s">
        <v>0</v>
      </c>
      <c r="D4" s="367"/>
      <c r="E4" s="367"/>
      <c r="F4" s="368"/>
      <c r="G4" s="369"/>
      <c r="H4" s="369"/>
      <c r="I4" s="369"/>
      <c r="J4" s="370"/>
      <c r="K4" s="52"/>
      <c r="L4" s="52"/>
      <c r="M4" s="52"/>
      <c r="N4" s="52"/>
      <c r="O4" s="52"/>
      <c r="P4" s="371" t="s">
        <v>339</v>
      </c>
      <c r="Q4" s="372"/>
      <c r="R4" s="373"/>
      <c r="S4" s="75">
        <f>SUM(G10:G102)</f>
        <v>-3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367" t="s">
        <v>6</v>
      </c>
      <c r="D5" s="367"/>
      <c r="E5" s="374"/>
      <c r="F5" s="375"/>
      <c r="G5" s="376"/>
      <c r="H5" s="376"/>
      <c r="I5" s="376"/>
      <c r="J5" s="377"/>
      <c r="K5" s="52"/>
      <c r="L5" s="52"/>
      <c r="M5" s="52"/>
      <c r="N5" s="52"/>
      <c r="O5" s="52"/>
      <c r="P5" s="378" t="s">
        <v>127</v>
      </c>
      <c r="Q5" s="379"/>
      <c r="R5" s="380"/>
      <c r="S5" s="76">
        <f>ROUND(S4*AQ8/S3,4)</f>
        <v>0</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326" t="s">
        <v>306</v>
      </c>
      <c r="G7" s="326"/>
      <c r="H7" s="326"/>
      <c r="I7" s="326"/>
      <c r="J7" s="326"/>
      <c r="K7" s="326"/>
      <c r="L7" s="326"/>
      <c r="M7" s="326"/>
      <c r="N7" s="326"/>
      <c r="O7" s="326"/>
      <c r="P7" s="326"/>
      <c r="Q7" s="326"/>
      <c r="R7" s="326"/>
      <c r="S7" s="326"/>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327"/>
      <c r="G8" s="327"/>
      <c r="H8" s="327"/>
      <c r="I8" s="327"/>
      <c r="J8" s="327"/>
      <c r="K8" s="327"/>
      <c r="L8" s="327"/>
      <c r="M8" s="327"/>
      <c r="N8" s="327"/>
      <c r="O8" s="327"/>
      <c r="P8" s="327"/>
      <c r="Q8" s="327"/>
      <c r="R8" s="327"/>
      <c r="S8" s="327"/>
      <c r="U8" s="38"/>
      <c r="V8" s="38"/>
      <c r="W8" s="38"/>
      <c r="X8" s="38"/>
      <c r="Y8" s="38"/>
      <c r="Z8" s="38"/>
      <c r="AA8" s="38"/>
      <c r="AB8" s="99">
        <f>IF($F$3=AB7,20,0)</f>
        <v>0</v>
      </c>
      <c r="AC8" s="110">
        <f>IF($F$3=AC7,20,0)</f>
        <v>0</v>
      </c>
      <c r="AD8" s="110">
        <f>IF($F$3=AD7,20,0)</f>
        <v>0</v>
      </c>
      <c r="AE8" s="110">
        <f>IF($F$3=AE7,10,0)</f>
        <v>0</v>
      </c>
      <c r="AF8" s="114">
        <f>IF($F$3=AF7,10,0)</f>
        <v>0</v>
      </c>
      <c r="AG8" s="138"/>
      <c r="AH8" s="1"/>
      <c r="AI8" s="138"/>
      <c r="AJ8" s="138"/>
      <c r="AK8" s="138"/>
      <c r="AL8" s="138"/>
      <c r="AM8" s="138"/>
      <c r="AN8" s="138"/>
      <c r="AO8" s="138"/>
      <c r="AP8" s="138"/>
      <c r="AQ8" s="146">
        <f>SUM(AB8:AP8)</f>
        <v>0</v>
      </c>
      <c r="AR8" s="38"/>
    </row>
    <row r="9" spans="1:44" ht="34.5">
      <c r="A9" s="41"/>
      <c r="B9" s="45" t="s">
        <v>18</v>
      </c>
      <c r="C9" s="364" t="s">
        <v>23</v>
      </c>
      <c r="D9" s="364"/>
      <c r="E9" s="364"/>
      <c r="F9" s="45" t="s">
        <v>327</v>
      </c>
      <c r="G9" s="365" t="s">
        <v>285</v>
      </c>
      <c r="H9" s="366"/>
      <c r="I9" s="364" t="s">
        <v>42</v>
      </c>
      <c r="J9" s="364"/>
      <c r="K9" s="364"/>
      <c r="L9" s="364"/>
      <c r="M9" s="364"/>
      <c r="N9" s="364"/>
      <c r="O9" s="364"/>
      <c r="P9" s="364"/>
      <c r="Q9" s="364"/>
      <c r="R9" s="364"/>
      <c r="S9" s="364"/>
      <c r="T9" s="41"/>
      <c r="V9" s="80" t="s">
        <v>22</v>
      </c>
      <c r="AC9" s="111"/>
      <c r="AD9" s="111"/>
    </row>
    <row r="10" spans="1:44" ht="45" customHeight="1">
      <c r="A10" s="41"/>
      <c r="B10" s="215" t="s">
        <v>175</v>
      </c>
      <c r="C10" s="233" t="s">
        <v>178</v>
      </c>
      <c r="D10" s="216" t="s">
        <v>516</v>
      </c>
      <c r="E10" s="216"/>
      <c r="F10" s="217">
        <f>IF(AND(B10="○"),2,"-")</f>
        <v>2</v>
      </c>
      <c r="G10" s="218">
        <f>IF(AND(B10="○"),AQ11,"-")</f>
        <v>0</v>
      </c>
      <c r="H10" s="219"/>
      <c r="I10" s="271" t="s">
        <v>318</v>
      </c>
      <c r="J10" s="271"/>
      <c r="K10" s="319"/>
      <c r="L10" s="319"/>
      <c r="M10" s="319"/>
      <c r="N10" s="319"/>
      <c r="O10" s="319"/>
      <c r="P10" s="319"/>
      <c r="Q10" s="319"/>
      <c r="R10" s="238" t="s">
        <v>184</v>
      </c>
      <c r="S10" s="232"/>
      <c r="T10" s="41"/>
      <c r="V10" s="81">
        <f>IF(K10="",0,1)</f>
        <v>0</v>
      </c>
      <c r="W10" s="82"/>
      <c r="X10" s="81">
        <f>IF(S10="",0,1)</f>
        <v>0</v>
      </c>
      <c r="Y10" s="90">
        <f>SUM(V10:X14)</f>
        <v>0</v>
      </c>
      <c r="Z10" s="93" t="s">
        <v>158</v>
      </c>
      <c r="AA10" s="95"/>
      <c r="AB10" s="100" t="s">
        <v>241</v>
      </c>
      <c r="AC10" s="112" t="s">
        <v>126</v>
      </c>
      <c r="AD10" s="113" t="s">
        <v>243</v>
      </c>
      <c r="AG10" s="134"/>
      <c r="AH10" s="134"/>
      <c r="AQ10" s="147" t="s">
        <v>27</v>
      </c>
    </row>
    <row r="11" spans="1:44" ht="45" customHeight="1">
      <c r="A11" s="41"/>
      <c r="B11" s="215"/>
      <c r="C11" s="234"/>
      <c r="D11" s="216"/>
      <c r="E11" s="216"/>
      <c r="F11" s="217"/>
      <c r="G11" s="220"/>
      <c r="H11" s="221"/>
      <c r="I11" s="271" t="s">
        <v>317</v>
      </c>
      <c r="J11" s="271"/>
      <c r="K11" s="319"/>
      <c r="L11" s="319"/>
      <c r="M11" s="319"/>
      <c r="N11" s="319"/>
      <c r="O11" s="319"/>
      <c r="P11" s="319"/>
      <c r="Q11" s="319"/>
      <c r="R11" s="245"/>
      <c r="S11" s="232"/>
      <c r="T11" s="41"/>
      <c r="V11" s="81">
        <f>IF(K11="",0,1)</f>
        <v>0</v>
      </c>
      <c r="W11" s="82"/>
      <c r="AA11" s="95"/>
      <c r="AB11" s="99">
        <f>IF($S$10=AB10,2,0)</f>
        <v>0</v>
      </c>
      <c r="AC11" s="110">
        <f>IF($S$10=AC10,1,0)</f>
        <v>0</v>
      </c>
      <c r="AD11" s="114">
        <f>IF($S$10=AD10,0,0)</f>
        <v>0</v>
      </c>
      <c r="AG11" s="134"/>
      <c r="AH11" s="134"/>
      <c r="AQ11" s="148">
        <f>IF(Y10=7,SUM(AB11:AP11),0)</f>
        <v>0</v>
      </c>
    </row>
    <row r="12" spans="1:44" ht="45" customHeight="1">
      <c r="A12" s="41"/>
      <c r="B12" s="215"/>
      <c r="C12" s="234"/>
      <c r="D12" s="216"/>
      <c r="E12" s="216"/>
      <c r="F12" s="217"/>
      <c r="G12" s="220"/>
      <c r="H12" s="221"/>
      <c r="I12" s="341" t="s">
        <v>529</v>
      </c>
      <c r="J12" s="342"/>
      <c r="K12" s="257"/>
      <c r="L12" s="258"/>
      <c r="M12" s="259"/>
      <c r="N12" s="45" t="s">
        <v>239</v>
      </c>
      <c r="O12" s="257"/>
      <c r="P12" s="258"/>
      <c r="Q12" s="259"/>
      <c r="R12" s="245"/>
      <c r="S12" s="232"/>
      <c r="T12" s="41"/>
      <c r="V12" s="81">
        <f>IF(K12="",0,1)</f>
        <v>0</v>
      </c>
      <c r="W12" s="81">
        <f>IF(O12="",0,1)</f>
        <v>0</v>
      </c>
      <c r="AG12" s="134"/>
      <c r="AH12" s="134"/>
    </row>
    <row r="13" spans="1:44" ht="45" customHeight="1">
      <c r="A13" s="41"/>
      <c r="B13" s="215"/>
      <c r="C13" s="234"/>
      <c r="D13" s="216"/>
      <c r="E13" s="216"/>
      <c r="F13" s="217"/>
      <c r="G13" s="220"/>
      <c r="H13" s="221"/>
      <c r="I13" s="216" t="s">
        <v>185</v>
      </c>
      <c r="J13" s="216"/>
      <c r="K13" s="319"/>
      <c r="L13" s="319"/>
      <c r="M13" s="319"/>
      <c r="N13" s="319"/>
      <c r="O13" s="319"/>
      <c r="P13" s="319"/>
      <c r="Q13" s="319"/>
      <c r="R13" s="245"/>
      <c r="S13" s="232"/>
      <c r="T13" s="41"/>
      <c r="V13" s="81">
        <f>IF(K13="",0,1)</f>
        <v>0</v>
      </c>
      <c r="W13" s="82"/>
      <c r="AH13" s="134"/>
    </row>
    <row r="14" spans="1:44" ht="45" customHeight="1">
      <c r="A14" s="41"/>
      <c r="B14" s="215"/>
      <c r="C14" s="234"/>
      <c r="D14" s="216"/>
      <c r="E14" s="216"/>
      <c r="F14" s="217"/>
      <c r="G14" s="222"/>
      <c r="H14" s="223"/>
      <c r="I14" s="216" t="s">
        <v>230</v>
      </c>
      <c r="J14" s="216"/>
      <c r="K14" s="319"/>
      <c r="L14" s="319"/>
      <c r="M14" s="319"/>
      <c r="N14" s="319"/>
      <c r="O14" s="319"/>
      <c r="P14" s="319"/>
      <c r="Q14" s="319"/>
      <c r="R14" s="239"/>
      <c r="S14" s="232"/>
      <c r="T14" s="41"/>
      <c r="V14" s="81">
        <f>IF(K14="",0,1)</f>
        <v>0</v>
      </c>
      <c r="W14" s="84"/>
      <c r="AA14" s="95"/>
      <c r="AG14" s="134"/>
      <c r="AH14" s="134"/>
    </row>
    <row r="15" spans="1:44" ht="45" customHeight="1">
      <c r="A15" s="41"/>
      <c r="B15" s="215" t="s">
        <v>175</v>
      </c>
      <c r="C15" s="234"/>
      <c r="D15" s="216" t="s">
        <v>542</v>
      </c>
      <c r="E15" s="216"/>
      <c r="F15" s="217">
        <f>IF(AND(B15="○"),3,"-")</f>
        <v>3</v>
      </c>
      <c r="G15" s="218">
        <f>IF(AND(B15="○"),AQ16,"-")</f>
        <v>-1</v>
      </c>
      <c r="H15" s="219"/>
      <c r="I15" s="216" t="s">
        <v>229</v>
      </c>
      <c r="J15" s="216"/>
      <c r="K15" s="266"/>
      <c r="L15" s="266"/>
      <c r="M15" s="266"/>
      <c r="N15" s="266"/>
      <c r="O15" s="266"/>
      <c r="P15" s="266"/>
      <c r="Q15" s="266"/>
      <c r="R15" s="70" t="s">
        <v>270</v>
      </c>
      <c r="S15" s="232"/>
      <c r="T15" s="41"/>
      <c r="V15" s="81">
        <f>IF(AND(K15&lt;&gt;""),1,0)</f>
        <v>0</v>
      </c>
      <c r="W15" s="82"/>
      <c r="X15" s="81">
        <f>IF(S15="",0,1)</f>
        <v>0</v>
      </c>
      <c r="Y15" s="90">
        <f>SUM(V15:X16)</f>
        <v>0</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15"/>
      <c r="C16" s="234"/>
      <c r="D16" s="216"/>
      <c r="E16" s="216"/>
      <c r="F16" s="217"/>
      <c r="G16" s="222"/>
      <c r="H16" s="223"/>
      <c r="I16" s="216" t="s">
        <v>299</v>
      </c>
      <c r="J16" s="216"/>
      <c r="K16" s="331"/>
      <c r="L16" s="332"/>
      <c r="M16" s="332"/>
      <c r="N16" s="332"/>
      <c r="O16" s="332"/>
      <c r="P16" s="332"/>
      <c r="Q16" s="67" t="s">
        <v>9</v>
      </c>
      <c r="R16" s="72" t="s">
        <v>65</v>
      </c>
      <c r="S16" s="232"/>
      <c r="T16" s="41"/>
      <c r="V16" s="81">
        <f>IF(AND(K16&lt;&gt;""),1,0)</f>
        <v>0</v>
      </c>
      <c r="W16" s="84"/>
      <c r="AB16" s="99">
        <f>IF($S$15=AB15,3,0)</f>
        <v>0</v>
      </c>
      <c r="AC16" s="110">
        <f>IF($S$15=AC15,2.5,0)</f>
        <v>0</v>
      </c>
      <c r="AD16" s="110">
        <f>IF($S$15=AD15,2,0)</f>
        <v>0</v>
      </c>
      <c r="AE16" s="110">
        <f>IF($S$15=AE15,1.5,0)</f>
        <v>0</v>
      </c>
      <c r="AF16" s="110">
        <f>IF($S$15=AF15,1,0)</f>
        <v>0</v>
      </c>
      <c r="AG16" s="110">
        <f>IF($S$15=AG15,0.5,0)</f>
        <v>0</v>
      </c>
      <c r="AH16" s="110">
        <f>IF($S$15=AH15,0,0)</f>
        <v>0</v>
      </c>
      <c r="AI16" s="114">
        <f>IF($S$15=AI15,-1,0)</f>
        <v>0</v>
      </c>
      <c r="AQ16" s="148">
        <f>IF(Y15=3,SUM(AB16:AP16),-1)</f>
        <v>-1</v>
      </c>
    </row>
    <row r="17" spans="1:43" ht="45" customHeight="1">
      <c r="A17" s="41"/>
      <c r="B17" s="215" t="s">
        <v>175</v>
      </c>
      <c r="C17" s="234"/>
      <c r="D17" s="216" t="s">
        <v>46</v>
      </c>
      <c r="E17" s="216"/>
      <c r="F17" s="217">
        <f>IF(AND(B17="○"),1,"-")</f>
        <v>1</v>
      </c>
      <c r="G17" s="218">
        <f>IF(AND(B17="○"),AQ18,"-")</f>
        <v>0</v>
      </c>
      <c r="H17" s="219"/>
      <c r="I17" s="216" t="s">
        <v>384</v>
      </c>
      <c r="J17" s="216"/>
      <c r="K17" s="319"/>
      <c r="L17" s="319"/>
      <c r="M17" s="319"/>
      <c r="N17" s="319"/>
      <c r="O17" s="319"/>
      <c r="P17" s="319"/>
      <c r="Q17" s="319"/>
      <c r="R17" s="70" t="s">
        <v>270</v>
      </c>
      <c r="S17" s="232"/>
      <c r="T17" s="41"/>
      <c r="V17" s="81">
        <f>IF(K17="",0,1)</f>
        <v>0</v>
      </c>
      <c r="W17" s="84"/>
      <c r="X17" s="81">
        <f>IF(S17="",0,1)</f>
        <v>0</v>
      </c>
      <c r="Y17" s="90">
        <f>SUM(V17:X18)</f>
        <v>0</v>
      </c>
      <c r="Z17" s="93" t="s">
        <v>51</v>
      </c>
      <c r="AA17" s="95"/>
      <c r="AB17" s="100" t="s">
        <v>171</v>
      </c>
      <c r="AC17" s="113" t="s">
        <v>272</v>
      </c>
      <c r="AG17" s="134"/>
      <c r="AH17" s="134"/>
      <c r="AQ17" s="147" t="s">
        <v>27</v>
      </c>
    </row>
    <row r="18" spans="1:43" ht="45" customHeight="1">
      <c r="A18" s="41"/>
      <c r="B18" s="215"/>
      <c r="C18" s="234"/>
      <c r="D18" s="216"/>
      <c r="E18" s="216"/>
      <c r="F18" s="217"/>
      <c r="G18" s="222"/>
      <c r="H18" s="223"/>
      <c r="I18" s="216" t="s">
        <v>97</v>
      </c>
      <c r="J18" s="216"/>
      <c r="K18" s="319"/>
      <c r="L18" s="319"/>
      <c r="M18" s="319"/>
      <c r="N18" s="319"/>
      <c r="O18" s="319"/>
      <c r="P18" s="319"/>
      <c r="Q18" s="319"/>
      <c r="R18" s="72" t="s">
        <v>65</v>
      </c>
      <c r="S18" s="232"/>
      <c r="T18" s="41"/>
      <c r="V18" s="81">
        <f>IF(K18="",0,1)</f>
        <v>0</v>
      </c>
      <c r="W18" s="84"/>
      <c r="AA18" s="95"/>
      <c r="AB18" s="99">
        <f>IF($S$17=AB17,1,0)</f>
        <v>0</v>
      </c>
      <c r="AC18" s="114">
        <f>IF($S$17=AC17,0,0)</f>
        <v>0</v>
      </c>
      <c r="AG18" s="134"/>
      <c r="AH18" s="134"/>
      <c r="AQ18" s="148">
        <f>IF(Y17=3,SUM(AB18:AP18),0)</f>
        <v>0</v>
      </c>
    </row>
    <row r="19" spans="1:43" ht="45" customHeight="1">
      <c r="A19" s="41"/>
      <c r="B19" s="215" t="s">
        <v>175</v>
      </c>
      <c r="C19" s="234"/>
      <c r="D19" s="216" t="s">
        <v>543</v>
      </c>
      <c r="E19" s="216"/>
      <c r="F19" s="217">
        <f>IF(AND(B19="○"),1,"-")</f>
        <v>1</v>
      </c>
      <c r="G19" s="218">
        <f>IF(AND(B19="○"),AQ20,"-")</f>
        <v>0</v>
      </c>
      <c r="H19" s="219"/>
      <c r="I19" s="216" t="s">
        <v>384</v>
      </c>
      <c r="J19" s="216"/>
      <c r="K19" s="319"/>
      <c r="L19" s="319"/>
      <c r="M19" s="319"/>
      <c r="N19" s="319"/>
      <c r="O19" s="319"/>
      <c r="P19" s="319"/>
      <c r="Q19" s="319"/>
      <c r="R19" s="70" t="s">
        <v>270</v>
      </c>
      <c r="S19" s="232"/>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15"/>
      <c r="C20" s="234"/>
      <c r="D20" s="216"/>
      <c r="E20" s="216"/>
      <c r="F20" s="217"/>
      <c r="G20" s="222"/>
      <c r="H20" s="223"/>
      <c r="I20" s="216" t="s">
        <v>97</v>
      </c>
      <c r="J20" s="216"/>
      <c r="K20" s="319"/>
      <c r="L20" s="319"/>
      <c r="M20" s="319"/>
      <c r="N20" s="319"/>
      <c r="O20" s="319"/>
      <c r="P20" s="319"/>
      <c r="Q20" s="319"/>
      <c r="R20" s="72" t="s">
        <v>65</v>
      </c>
      <c r="S20" s="232"/>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15" t="s">
        <v>175</v>
      </c>
      <c r="C21" s="234"/>
      <c r="D21" s="216" t="s">
        <v>111</v>
      </c>
      <c r="E21" s="216"/>
      <c r="F21" s="217">
        <f>IF(AND(B21="○"),2,"-")</f>
        <v>2</v>
      </c>
      <c r="G21" s="218">
        <f>IF(AND(B21="○"),AQ22,"-")</f>
        <v>0</v>
      </c>
      <c r="H21" s="219"/>
      <c r="I21" s="313" t="s">
        <v>307</v>
      </c>
      <c r="J21" s="314"/>
      <c r="K21" s="314"/>
      <c r="L21" s="314"/>
      <c r="M21" s="314"/>
      <c r="N21" s="314"/>
      <c r="O21" s="314"/>
      <c r="P21" s="314"/>
      <c r="Q21" s="315"/>
      <c r="R21" s="70" t="s">
        <v>270</v>
      </c>
      <c r="S21" s="232"/>
      <c r="T21" s="41"/>
      <c r="V21" s="82"/>
      <c r="W21" s="82"/>
      <c r="X21" s="81">
        <f>IF(S21="",0,1)</f>
        <v>0</v>
      </c>
      <c r="Y21" s="90">
        <f>SUM(V21:X22)</f>
        <v>0</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15"/>
      <c r="C22" s="234"/>
      <c r="D22" s="216"/>
      <c r="E22" s="216"/>
      <c r="F22" s="217"/>
      <c r="G22" s="222"/>
      <c r="H22" s="223"/>
      <c r="I22" s="316"/>
      <c r="J22" s="317"/>
      <c r="K22" s="317"/>
      <c r="L22" s="317"/>
      <c r="M22" s="317"/>
      <c r="N22" s="317"/>
      <c r="O22" s="317"/>
      <c r="P22" s="317"/>
      <c r="Q22" s="318"/>
      <c r="R22" s="72" t="s">
        <v>65</v>
      </c>
      <c r="S22" s="232"/>
      <c r="T22" s="41"/>
      <c r="V22" s="82"/>
      <c r="W22" s="82"/>
      <c r="AA22" s="95"/>
      <c r="AB22" s="99">
        <f>IF($S$21=AB21,2,0)</f>
        <v>0</v>
      </c>
      <c r="AC22" s="110">
        <f>IF($S$21=AC21,1,0)</f>
        <v>0</v>
      </c>
      <c r="AD22" s="114">
        <f>IF($S$21=AD21,0,0)</f>
        <v>0</v>
      </c>
      <c r="AF22" s="99">
        <f>IF($S$21=AF21,2,0)</f>
        <v>0</v>
      </c>
      <c r="AG22" s="110">
        <f>IF($S$21=AG21,1,0)</f>
        <v>0</v>
      </c>
      <c r="AH22" s="114">
        <f>IF($S$21=AH21,0,0)</f>
        <v>0</v>
      </c>
      <c r="AJ22" s="99">
        <f>IF($S$21=AJ21,2,0)</f>
        <v>0</v>
      </c>
      <c r="AK22" s="114">
        <f>IF($S$21=AK21,0,0)</f>
        <v>0</v>
      </c>
      <c r="AM22" s="99">
        <f>IF($S$21=AM21,2,0)</f>
        <v>0</v>
      </c>
      <c r="AN22" s="114">
        <f>IF($S$21=AN21,0,0)</f>
        <v>0</v>
      </c>
      <c r="AQ22" s="148">
        <f>IF(Y21=1,SUM(AB22:AP22),0)</f>
        <v>0</v>
      </c>
    </row>
    <row r="23" spans="1:43" ht="45" customHeight="1">
      <c r="A23" s="41"/>
      <c r="B23" s="215" t="s">
        <v>175</v>
      </c>
      <c r="C23" s="234"/>
      <c r="D23" s="216" t="s">
        <v>402</v>
      </c>
      <c r="E23" s="216"/>
      <c r="F23" s="217">
        <f>IF(AND(B23="○"),2,"-")</f>
        <v>2</v>
      </c>
      <c r="G23" s="218">
        <f>IF(AND(B23="○"),AQ24,"-")</f>
        <v>0</v>
      </c>
      <c r="H23" s="219"/>
      <c r="I23" s="313" t="s">
        <v>307</v>
      </c>
      <c r="J23" s="314"/>
      <c r="K23" s="314"/>
      <c r="L23" s="314"/>
      <c r="M23" s="314"/>
      <c r="N23" s="314"/>
      <c r="O23" s="314"/>
      <c r="P23" s="314"/>
      <c r="Q23" s="315"/>
      <c r="R23" s="70" t="s">
        <v>270</v>
      </c>
      <c r="S23" s="232"/>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15"/>
      <c r="C24" s="234"/>
      <c r="D24" s="216"/>
      <c r="E24" s="216"/>
      <c r="F24" s="217"/>
      <c r="G24" s="222"/>
      <c r="H24" s="223"/>
      <c r="I24" s="316"/>
      <c r="J24" s="317"/>
      <c r="K24" s="317"/>
      <c r="L24" s="317"/>
      <c r="M24" s="317"/>
      <c r="N24" s="317"/>
      <c r="O24" s="317"/>
      <c r="P24" s="317"/>
      <c r="Q24" s="318"/>
      <c r="R24" s="72" t="s">
        <v>65</v>
      </c>
      <c r="S24" s="232"/>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15" t="s">
        <v>175</v>
      </c>
      <c r="C25" s="234"/>
      <c r="D25" s="216" t="s">
        <v>544</v>
      </c>
      <c r="E25" s="216"/>
      <c r="F25" s="217">
        <f>IF(AND(B25="○"),2,"-")</f>
        <v>2</v>
      </c>
      <c r="G25" s="218">
        <f>IF(AND(B25="○"),AQ26,"-")</f>
        <v>0</v>
      </c>
      <c r="H25" s="219"/>
      <c r="I25" s="313" t="s">
        <v>307</v>
      </c>
      <c r="J25" s="314"/>
      <c r="K25" s="314"/>
      <c r="L25" s="314"/>
      <c r="M25" s="314"/>
      <c r="N25" s="314"/>
      <c r="O25" s="314"/>
      <c r="P25" s="314"/>
      <c r="Q25" s="315"/>
      <c r="R25" s="70" t="s">
        <v>270</v>
      </c>
      <c r="S25" s="232"/>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15"/>
      <c r="C26" s="234"/>
      <c r="D26" s="216"/>
      <c r="E26" s="216"/>
      <c r="F26" s="217"/>
      <c r="G26" s="222"/>
      <c r="H26" s="223"/>
      <c r="I26" s="316"/>
      <c r="J26" s="317"/>
      <c r="K26" s="317"/>
      <c r="L26" s="317"/>
      <c r="M26" s="317"/>
      <c r="N26" s="317"/>
      <c r="O26" s="317"/>
      <c r="P26" s="317"/>
      <c r="Q26" s="318"/>
      <c r="R26" s="72" t="s">
        <v>65</v>
      </c>
      <c r="S26" s="232"/>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15" t="s">
        <v>175</v>
      </c>
      <c r="C27" s="234"/>
      <c r="D27" s="216" t="s">
        <v>96</v>
      </c>
      <c r="E27" s="216"/>
      <c r="F27" s="217">
        <f>IF(AND(B27="○"),1,"-")</f>
        <v>1</v>
      </c>
      <c r="G27" s="218">
        <f>IF(AND(B27="○"),AQ28,"-")</f>
        <v>0</v>
      </c>
      <c r="H27" s="219"/>
      <c r="I27" s="267" t="s">
        <v>356</v>
      </c>
      <c r="J27" s="267"/>
      <c r="K27" s="319"/>
      <c r="L27" s="319"/>
      <c r="M27" s="319"/>
      <c r="N27" s="319"/>
      <c r="O27" s="319"/>
      <c r="P27" s="319"/>
      <c r="Q27" s="319"/>
      <c r="R27" s="70" t="s">
        <v>270</v>
      </c>
      <c r="S27" s="232"/>
      <c r="T27" s="41"/>
      <c r="V27" s="81">
        <f>IF(K27="",0,1)</f>
        <v>0</v>
      </c>
      <c r="W27" s="82"/>
      <c r="X27" s="81">
        <f>IF(S27="",0,1)</f>
        <v>0</v>
      </c>
      <c r="Y27" s="90">
        <f>SUM(V27:X28)</f>
        <v>0</v>
      </c>
      <c r="Z27" s="93" t="s">
        <v>51</v>
      </c>
      <c r="AA27" s="95"/>
      <c r="AB27" s="101" t="s">
        <v>201</v>
      </c>
      <c r="AC27" s="112" t="s">
        <v>244</v>
      </c>
      <c r="AD27" s="113" t="s">
        <v>243</v>
      </c>
      <c r="AE27" s="132"/>
      <c r="AG27" s="134"/>
      <c r="AI27" s="132"/>
      <c r="AL27" s="132"/>
      <c r="AO27" s="132"/>
      <c r="AQ27" s="147" t="s">
        <v>27</v>
      </c>
    </row>
    <row r="28" spans="1:43" ht="45" customHeight="1">
      <c r="A28" s="41"/>
      <c r="B28" s="215"/>
      <c r="C28" s="234"/>
      <c r="D28" s="216"/>
      <c r="E28" s="216"/>
      <c r="F28" s="217"/>
      <c r="G28" s="222"/>
      <c r="H28" s="223"/>
      <c r="I28" s="267" t="s">
        <v>324</v>
      </c>
      <c r="J28" s="267"/>
      <c r="K28" s="319"/>
      <c r="L28" s="319"/>
      <c r="M28" s="319"/>
      <c r="N28" s="319"/>
      <c r="O28" s="319"/>
      <c r="P28" s="319"/>
      <c r="Q28" s="319"/>
      <c r="R28" s="72" t="s">
        <v>65</v>
      </c>
      <c r="S28" s="232"/>
      <c r="T28" s="41"/>
      <c r="V28" s="81">
        <f>IF(K28="",0,1)</f>
        <v>0</v>
      </c>
      <c r="W28" s="84"/>
      <c r="AA28" s="95"/>
      <c r="AB28" s="99">
        <f>IF($S$27=AB27,1,0)</f>
        <v>0</v>
      </c>
      <c r="AC28" s="110">
        <f>IF($S$27=AC27,0.5,0)</f>
        <v>0</v>
      </c>
      <c r="AD28" s="114">
        <f>IF($S$27=AD27,0,0)</f>
        <v>0</v>
      </c>
      <c r="AG28" s="134"/>
      <c r="AQ28" s="148">
        <f>IF(Y27=3,SUM(AB28:AP28),0)</f>
        <v>0</v>
      </c>
    </row>
    <row r="29" spans="1:43" ht="45" customHeight="1">
      <c r="A29" s="41"/>
      <c r="B29" s="283" t="s">
        <v>175</v>
      </c>
      <c r="C29" s="234"/>
      <c r="D29" s="289" t="s">
        <v>551</v>
      </c>
      <c r="E29" s="290"/>
      <c r="F29" s="251">
        <f>IF(AND(B29="○"),3,"-")</f>
        <v>3</v>
      </c>
      <c r="G29" s="218">
        <f>IF(AND(B29="○"),AQ31,"-")</f>
        <v>0</v>
      </c>
      <c r="H29" s="219"/>
      <c r="I29" s="361" t="s">
        <v>498</v>
      </c>
      <c r="J29" s="362"/>
      <c r="K29" s="362"/>
      <c r="L29" s="362"/>
      <c r="M29" s="362"/>
      <c r="N29" s="362"/>
      <c r="O29" s="362"/>
      <c r="P29" s="362"/>
      <c r="Q29" s="363"/>
      <c r="R29" s="238" t="s">
        <v>184</v>
      </c>
      <c r="S29" s="298"/>
      <c r="T29" s="41"/>
      <c r="AA29" s="95"/>
      <c r="AE29" s="132"/>
      <c r="AG29" s="134"/>
      <c r="AI29" s="132"/>
      <c r="AL29" s="132"/>
      <c r="AO29" s="132"/>
    </row>
    <row r="30" spans="1:43" ht="45" customHeight="1">
      <c r="A30" s="41"/>
      <c r="B30" s="284"/>
      <c r="C30" s="234"/>
      <c r="D30" s="291"/>
      <c r="E30" s="292"/>
      <c r="F30" s="252"/>
      <c r="G30" s="220"/>
      <c r="H30" s="221"/>
      <c r="I30" s="320" t="s">
        <v>318</v>
      </c>
      <c r="J30" s="321"/>
      <c r="K30" s="319"/>
      <c r="L30" s="319"/>
      <c r="M30" s="319"/>
      <c r="N30" s="319"/>
      <c r="O30" s="319"/>
      <c r="P30" s="319"/>
      <c r="Q30" s="319"/>
      <c r="R30" s="245"/>
      <c r="S30" s="299"/>
      <c r="T30" s="41"/>
      <c r="V30" s="81">
        <f>IF(K30="",0,1)</f>
        <v>0</v>
      </c>
      <c r="W30" s="85"/>
      <c r="X30" s="87">
        <f>IF(S29="",0,1)</f>
        <v>0</v>
      </c>
      <c r="Y30" s="90">
        <f>SUM(V30:W33)</f>
        <v>0</v>
      </c>
      <c r="Z30" s="93" t="s">
        <v>182</v>
      </c>
      <c r="AA30" s="96">
        <f>COUNTIF(Y30:Y53,4)</f>
        <v>0</v>
      </c>
      <c r="AB30" s="101" t="s">
        <v>549</v>
      </c>
      <c r="AC30" s="112" t="s">
        <v>552</v>
      </c>
      <c r="AD30" s="112" t="s">
        <v>199</v>
      </c>
      <c r="AE30" s="112" t="s">
        <v>389</v>
      </c>
      <c r="AF30" s="112" t="s">
        <v>510</v>
      </c>
      <c r="AG30" s="113" t="s">
        <v>548</v>
      </c>
      <c r="AQ30" s="147" t="s">
        <v>27</v>
      </c>
    </row>
    <row r="31" spans="1:43" ht="45" customHeight="1">
      <c r="A31" s="41"/>
      <c r="B31" s="284"/>
      <c r="C31" s="234"/>
      <c r="D31" s="291"/>
      <c r="E31" s="292"/>
      <c r="F31" s="252"/>
      <c r="G31" s="220"/>
      <c r="H31" s="221"/>
      <c r="I31" s="320" t="s">
        <v>38</v>
      </c>
      <c r="J31" s="321"/>
      <c r="K31" s="319"/>
      <c r="L31" s="319"/>
      <c r="M31" s="319"/>
      <c r="N31" s="319"/>
      <c r="O31" s="319"/>
      <c r="P31" s="319"/>
      <c r="Q31" s="319"/>
      <c r="R31" s="245"/>
      <c r="S31" s="299"/>
      <c r="T31" s="41"/>
      <c r="V31" s="81">
        <f>IF(K30="",0,1)</f>
        <v>0</v>
      </c>
      <c r="W31" s="85"/>
      <c r="AA31" s="95"/>
      <c r="AB31" s="99">
        <f>IF(AND($S$29=AB30,$AA$30&gt;=5),3,0)</f>
        <v>0</v>
      </c>
      <c r="AC31" s="110">
        <f>IF(AND($S$29=AC30,$AA$30&gt;=4),2.5,0)</f>
        <v>0</v>
      </c>
      <c r="AD31" s="110">
        <f>IF(AND($S$29=AD30,$AA$30&gt;=3),2,0)</f>
        <v>0</v>
      </c>
      <c r="AE31" s="110">
        <f>IF(AND($S$29=AE30,$AA$30&gt;=2),1.5,0)</f>
        <v>0</v>
      </c>
      <c r="AF31" s="110">
        <f>IF(AND($S$29=AF30,$AA$30&gt;=1),1,0)</f>
        <v>0</v>
      </c>
      <c r="AG31" s="114">
        <f>IF(AND($S$29=AG30,$AA$30&gt;=0),0,0)</f>
        <v>0</v>
      </c>
      <c r="AQ31" s="148">
        <f>IF(AND(AA30&gt;=0,AA30&lt;=5),SUM(AB31:AP31),0)</f>
        <v>0</v>
      </c>
    </row>
    <row r="32" spans="1:43" ht="45" customHeight="1">
      <c r="A32" s="41"/>
      <c r="B32" s="284"/>
      <c r="C32" s="234"/>
      <c r="D32" s="291"/>
      <c r="E32" s="292"/>
      <c r="F32" s="252"/>
      <c r="G32" s="220"/>
      <c r="H32" s="221"/>
      <c r="I32" s="267" t="s">
        <v>592</v>
      </c>
      <c r="J32" s="267"/>
      <c r="K32" s="360"/>
      <c r="L32" s="319"/>
      <c r="M32" s="319"/>
      <c r="N32" s="319"/>
      <c r="O32" s="319"/>
      <c r="P32" s="319"/>
      <c r="Q32" s="319"/>
      <c r="R32" s="245"/>
      <c r="S32" s="299"/>
      <c r="T32" s="41"/>
      <c r="V32" s="81">
        <f>IF(K32="",0,1)</f>
        <v>0</v>
      </c>
      <c r="W32" s="85"/>
      <c r="AA32" s="95"/>
      <c r="AB32" s="95"/>
      <c r="AC32" s="95"/>
      <c r="AD32" s="95"/>
      <c r="AE32" s="95"/>
      <c r="AG32" s="134"/>
    </row>
    <row r="33" spans="1:33" ht="45" customHeight="1">
      <c r="A33" s="41"/>
      <c r="B33" s="284"/>
      <c r="C33" s="234"/>
      <c r="D33" s="291"/>
      <c r="E33" s="292"/>
      <c r="F33" s="252"/>
      <c r="G33" s="220"/>
      <c r="H33" s="221"/>
      <c r="I33" s="216" t="s">
        <v>230</v>
      </c>
      <c r="J33" s="216"/>
      <c r="K33" s="319"/>
      <c r="L33" s="319"/>
      <c r="M33" s="319"/>
      <c r="N33" s="319"/>
      <c r="O33" s="319"/>
      <c r="P33" s="319"/>
      <c r="Q33" s="319"/>
      <c r="R33" s="245"/>
      <c r="S33" s="299"/>
      <c r="T33" s="41"/>
      <c r="V33" s="81">
        <f>IF(K33="",0,1)</f>
        <v>0</v>
      </c>
      <c r="W33" s="85"/>
      <c r="AA33" s="95"/>
      <c r="AB33" s="95"/>
      <c r="AC33" s="95"/>
      <c r="AD33" s="95"/>
      <c r="AE33" s="95"/>
      <c r="AG33" s="134"/>
    </row>
    <row r="34" spans="1:33" ht="45" customHeight="1">
      <c r="A34" s="41"/>
      <c r="B34" s="284"/>
      <c r="C34" s="234"/>
      <c r="D34" s="291"/>
      <c r="E34" s="292"/>
      <c r="F34" s="252"/>
      <c r="G34" s="220"/>
      <c r="H34" s="221"/>
      <c r="I34" s="356" t="s">
        <v>300</v>
      </c>
      <c r="J34" s="357"/>
      <c r="K34" s="357"/>
      <c r="L34" s="357"/>
      <c r="M34" s="357"/>
      <c r="N34" s="357"/>
      <c r="O34" s="357"/>
      <c r="P34" s="357"/>
      <c r="Q34" s="358"/>
      <c r="R34" s="245"/>
      <c r="S34" s="299"/>
      <c r="T34" s="41"/>
      <c r="W34" s="86"/>
      <c r="AA34" s="95"/>
      <c r="AB34" s="95"/>
      <c r="AC34" s="95"/>
      <c r="AD34" s="95"/>
      <c r="AE34" s="95"/>
      <c r="AG34" s="134"/>
    </row>
    <row r="35" spans="1:33" ht="45" customHeight="1">
      <c r="A35" s="41"/>
      <c r="B35" s="284"/>
      <c r="C35" s="234"/>
      <c r="D35" s="291"/>
      <c r="E35" s="292"/>
      <c r="F35" s="252"/>
      <c r="G35" s="220"/>
      <c r="H35" s="221"/>
      <c r="I35" s="320" t="s">
        <v>318</v>
      </c>
      <c r="J35" s="321"/>
      <c r="K35" s="359"/>
      <c r="L35" s="359"/>
      <c r="M35" s="359"/>
      <c r="N35" s="359"/>
      <c r="O35" s="359"/>
      <c r="P35" s="359"/>
      <c r="Q35" s="359"/>
      <c r="R35" s="245"/>
      <c r="S35" s="299"/>
      <c r="T35" s="41"/>
      <c r="V35" s="81">
        <f>IF(K35="",0,1)</f>
        <v>0</v>
      </c>
      <c r="W35" s="85"/>
      <c r="Y35" s="90">
        <f>SUM(V35:W38)</f>
        <v>0</v>
      </c>
      <c r="Z35" s="93" t="s">
        <v>182</v>
      </c>
      <c r="AA35" s="95"/>
      <c r="AB35" s="95"/>
      <c r="AC35" s="95"/>
      <c r="AD35" s="95"/>
      <c r="AE35" s="95"/>
      <c r="AG35" s="134"/>
    </row>
    <row r="36" spans="1:33" ht="45" customHeight="1">
      <c r="A36" s="41"/>
      <c r="B36" s="284"/>
      <c r="C36" s="234"/>
      <c r="D36" s="291"/>
      <c r="E36" s="292"/>
      <c r="F36" s="252"/>
      <c r="G36" s="220"/>
      <c r="H36" s="221"/>
      <c r="I36" s="320" t="s">
        <v>38</v>
      </c>
      <c r="J36" s="321"/>
      <c r="K36" s="319"/>
      <c r="L36" s="319"/>
      <c r="M36" s="319"/>
      <c r="N36" s="319"/>
      <c r="O36" s="319"/>
      <c r="P36" s="319"/>
      <c r="Q36" s="319"/>
      <c r="R36" s="245"/>
      <c r="S36" s="299"/>
      <c r="T36" s="41"/>
      <c r="V36" s="81">
        <f>IF(K36="",0,1)</f>
        <v>0</v>
      </c>
      <c r="W36" s="85"/>
      <c r="AA36" s="95"/>
      <c r="AB36" s="95"/>
      <c r="AC36" s="95"/>
      <c r="AD36" s="95"/>
      <c r="AE36" s="95"/>
      <c r="AG36" s="134"/>
    </row>
    <row r="37" spans="1:33" ht="45" customHeight="1">
      <c r="A37" s="41"/>
      <c r="B37" s="284"/>
      <c r="C37" s="234"/>
      <c r="D37" s="291"/>
      <c r="E37" s="292"/>
      <c r="F37" s="252"/>
      <c r="G37" s="220"/>
      <c r="H37" s="221"/>
      <c r="I37" s="267" t="s">
        <v>592</v>
      </c>
      <c r="J37" s="267"/>
      <c r="K37" s="360"/>
      <c r="L37" s="319"/>
      <c r="M37" s="319"/>
      <c r="N37" s="319"/>
      <c r="O37" s="319"/>
      <c r="P37" s="319"/>
      <c r="Q37" s="319"/>
      <c r="R37" s="245"/>
      <c r="S37" s="299"/>
      <c r="T37" s="41"/>
      <c r="V37" s="81">
        <f>IF(K37="",0,1)</f>
        <v>0</v>
      </c>
      <c r="W37" s="85"/>
      <c r="AA37" s="95"/>
      <c r="AB37" s="95"/>
      <c r="AC37" s="95"/>
      <c r="AD37" s="95"/>
      <c r="AE37" s="95"/>
      <c r="AG37" s="134"/>
    </row>
    <row r="38" spans="1:33" ht="45" customHeight="1">
      <c r="A38" s="41"/>
      <c r="B38" s="284"/>
      <c r="C38" s="234"/>
      <c r="D38" s="291"/>
      <c r="E38" s="292"/>
      <c r="F38" s="252"/>
      <c r="G38" s="220"/>
      <c r="H38" s="221"/>
      <c r="I38" s="216" t="s">
        <v>230</v>
      </c>
      <c r="J38" s="216"/>
      <c r="K38" s="319"/>
      <c r="L38" s="319"/>
      <c r="M38" s="319"/>
      <c r="N38" s="319"/>
      <c r="O38" s="319"/>
      <c r="P38" s="319"/>
      <c r="Q38" s="319"/>
      <c r="R38" s="245"/>
      <c r="S38" s="299"/>
      <c r="T38" s="41"/>
      <c r="V38" s="81">
        <f>IF(K38="",0,1)</f>
        <v>0</v>
      </c>
      <c r="W38" s="85"/>
      <c r="AA38" s="95"/>
      <c r="AB38" s="95"/>
      <c r="AC38" s="95"/>
      <c r="AD38" s="95"/>
      <c r="AE38" s="95"/>
      <c r="AG38" s="134"/>
    </row>
    <row r="39" spans="1:33" ht="45" customHeight="1">
      <c r="A39" s="41"/>
      <c r="B39" s="284"/>
      <c r="C39" s="234"/>
      <c r="D39" s="291"/>
      <c r="E39" s="292"/>
      <c r="F39" s="252"/>
      <c r="G39" s="220"/>
      <c r="H39" s="221"/>
      <c r="I39" s="356" t="s">
        <v>499</v>
      </c>
      <c r="J39" s="357"/>
      <c r="K39" s="357"/>
      <c r="L39" s="357"/>
      <c r="M39" s="357"/>
      <c r="N39" s="357"/>
      <c r="O39" s="357"/>
      <c r="P39" s="357"/>
      <c r="Q39" s="358"/>
      <c r="R39" s="245"/>
      <c r="S39" s="299"/>
      <c r="T39" s="41"/>
      <c r="W39" s="86"/>
      <c r="AA39" s="95"/>
      <c r="AB39" s="95"/>
      <c r="AC39" s="95"/>
      <c r="AD39" s="95"/>
      <c r="AE39" s="95"/>
      <c r="AG39" s="134"/>
    </row>
    <row r="40" spans="1:33" ht="45" customHeight="1">
      <c r="A40" s="41"/>
      <c r="B40" s="284"/>
      <c r="C40" s="234"/>
      <c r="D40" s="291"/>
      <c r="E40" s="292"/>
      <c r="F40" s="252"/>
      <c r="G40" s="220"/>
      <c r="H40" s="221"/>
      <c r="I40" s="320" t="s">
        <v>318</v>
      </c>
      <c r="J40" s="321"/>
      <c r="K40" s="359"/>
      <c r="L40" s="359"/>
      <c r="M40" s="359"/>
      <c r="N40" s="359"/>
      <c r="O40" s="359"/>
      <c r="P40" s="359"/>
      <c r="Q40" s="359"/>
      <c r="R40" s="245"/>
      <c r="S40" s="299"/>
      <c r="T40" s="41"/>
      <c r="V40" s="81">
        <f>IF(K40="",0,1)</f>
        <v>0</v>
      </c>
      <c r="W40" s="85"/>
      <c r="Y40" s="90">
        <f>SUM(V40:W43)</f>
        <v>0</v>
      </c>
      <c r="Z40" s="93" t="s">
        <v>182</v>
      </c>
      <c r="AA40" s="95"/>
      <c r="AB40" s="95"/>
      <c r="AC40" s="95"/>
      <c r="AD40" s="95"/>
      <c r="AE40" s="95"/>
      <c r="AG40" s="134"/>
    </row>
    <row r="41" spans="1:33" ht="45" customHeight="1">
      <c r="A41" s="41"/>
      <c r="B41" s="284"/>
      <c r="C41" s="234"/>
      <c r="D41" s="291"/>
      <c r="E41" s="292"/>
      <c r="F41" s="252"/>
      <c r="G41" s="220"/>
      <c r="H41" s="221"/>
      <c r="I41" s="320" t="s">
        <v>38</v>
      </c>
      <c r="J41" s="321"/>
      <c r="K41" s="319"/>
      <c r="L41" s="319"/>
      <c r="M41" s="319"/>
      <c r="N41" s="319"/>
      <c r="O41" s="319"/>
      <c r="P41" s="319"/>
      <c r="Q41" s="319"/>
      <c r="R41" s="245"/>
      <c r="S41" s="299"/>
      <c r="T41" s="41"/>
      <c r="V41" s="81">
        <f>IF(K41="",0,1)</f>
        <v>0</v>
      </c>
      <c r="W41" s="85"/>
      <c r="AA41" s="95"/>
      <c r="AB41" s="95"/>
      <c r="AC41" s="95"/>
      <c r="AD41" s="95"/>
      <c r="AE41" s="95"/>
      <c r="AG41" s="134"/>
    </row>
    <row r="42" spans="1:33" ht="45" customHeight="1">
      <c r="A42" s="41"/>
      <c r="B42" s="284"/>
      <c r="C42" s="234"/>
      <c r="D42" s="291"/>
      <c r="E42" s="292"/>
      <c r="F42" s="252"/>
      <c r="G42" s="220"/>
      <c r="H42" s="221"/>
      <c r="I42" s="267" t="s">
        <v>592</v>
      </c>
      <c r="J42" s="267"/>
      <c r="K42" s="360"/>
      <c r="L42" s="319"/>
      <c r="M42" s="319"/>
      <c r="N42" s="319"/>
      <c r="O42" s="319"/>
      <c r="P42" s="319"/>
      <c r="Q42" s="319"/>
      <c r="R42" s="245"/>
      <c r="S42" s="299"/>
      <c r="T42" s="41"/>
      <c r="V42" s="81">
        <f>IF(K42="",0,1)</f>
        <v>0</v>
      </c>
      <c r="W42" s="85"/>
      <c r="AA42" s="95"/>
      <c r="AB42" s="95"/>
      <c r="AC42" s="95"/>
      <c r="AD42" s="95"/>
      <c r="AE42" s="95"/>
      <c r="AG42" s="134"/>
    </row>
    <row r="43" spans="1:33" ht="45" customHeight="1">
      <c r="A43" s="41"/>
      <c r="B43" s="284"/>
      <c r="C43" s="234"/>
      <c r="D43" s="291"/>
      <c r="E43" s="292"/>
      <c r="F43" s="252"/>
      <c r="G43" s="220"/>
      <c r="H43" s="221"/>
      <c r="I43" s="216" t="s">
        <v>230</v>
      </c>
      <c r="J43" s="216"/>
      <c r="K43" s="319"/>
      <c r="L43" s="319"/>
      <c r="M43" s="319"/>
      <c r="N43" s="319"/>
      <c r="O43" s="319"/>
      <c r="P43" s="319"/>
      <c r="Q43" s="319"/>
      <c r="R43" s="245"/>
      <c r="S43" s="299"/>
      <c r="T43" s="41"/>
      <c r="V43" s="81">
        <f>IF(K43="",0,1)</f>
        <v>0</v>
      </c>
      <c r="W43" s="85"/>
      <c r="AA43" s="95"/>
      <c r="AB43" s="95"/>
      <c r="AC43" s="95"/>
      <c r="AD43" s="95"/>
      <c r="AE43" s="95"/>
      <c r="AG43" s="134"/>
    </row>
    <row r="44" spans="1:33" ht="45" customHeight="1">
      <c r="A44" s="41"/>
      <c r="B44" s="284"/>
      <c r="C44" s="234"/>
      <c r="D44" s="291"/>
      <c r="E44" s="292"/>
      <c r="F44" s="252"/>
      <c r="G44" s="220"/>
      <c r="H44" s="221"/>
      <c r="I44" s="356" t="s">
        <v>553</v>
      </c>
      <c r="J44" s="357"/>
      <c r="K44" s="357"/>
      <c r="L44" s="357"/>
      <c r="M44" s="357"/>
      <c r="N44" s="357"/>
      <c r="O44" s="357"/>
      <c r="P44" s="357"/>
      <c r="Q44" s="358"/>
      <c r="R44" s="245"/>
      <c r="S44" s="299"/>
      <c r="T44" s="41"/>
      <c r="W44" s="86"/>
      <c r="AA44" s="95"/>
      <c r="AB44" s="95"/>
      <c r="AC44" s="95"/>
      <c r="AD44" s="95"/>
      <c r="AE44" s="95"/>
      <c r="AG44" s="134"/>
    </row>
    <row r="45" spans="1:33" ht="45" customHeight="1">
      <c r="A45" s="41"/>
      <c r="B45" s="284"/>
      <c r="C45" s="234"/>
      <c r="D45" s="291"/>
      <c r="E45" s="292"/>
      <c r="F45" s="252"/>
      <c r="G45" s="220"/>
      <c r="H45" s="221"/>
      <c r="I45" s="320" t="s">
        <v>318</v>
      </c>
      <c r="J45" s="321"/>
      <c r="K45" s="359"/>
      <c r="L45" s="359"/>
      <c r="M45" s="359"/>
      <c r="N45" s="359"/>
      <c r="O45" s="359"/>
      <c r="P45" s="359"/>
      <c r="Q45" s="359"/>
      <c r="R45" s="245"/>
      <c r="S45" s="299"/>
      <c r="T45" s="41"/>
      <c r="V45" s="81">
        <f>IF(K45="",0,1)</f>
        <v>0</v>
      </c>
      <c r="W45" s="85"/>
      <c r="Y45" s="90">
        <f>SUM(V45:W48)</f>
        <v>0</v>
      </c>
      <c r="Z45" s="93" t="s">
        <v>182</v>
      </c>
      <c r="AA45" s="95"/>
      <c r="AB45" s="95"/>
      <c r="AC45" s="95"/>
      <c r="AD45" s="95"/>
      <c r="AE45" s="95"/>
      <c r="AG45" s="134"/>
    </row>
    <row r="46" spans="1:33" ht="45" customHeight="1">
      <c r="A46" s="41"/>
      <c r="B46" s="284"/>
      <c r="C46" s="234"/>
      <c r="D46" s="291"/>
      <c r="E46" s="292"/>
      <c r="F46" s="252"/>
      <c r="G46" s="220"/>
      <c r="H46" s="221"/>
      <c r="I46" s="320" t="s">
        <v>38</v>
      </c>
      <c r="J46" s="321"/>
      <c r="K46" s="319"/>
      <c r="L46" s="319"/>
      <c r="M46" s="319"/>
      <c r="N46" s="319"/>
      <c r="O46" s="319"/>
      <c r="P46" s="319"/>
      <c r="Q46" s="319"/>
      <c r="R46" s="245"/>
      <c r="S46" s="299"/>
      <c r="T46" s="41"/>
      <c r="V46" s="81">
        <f>IF(K46="",0,1)</f>
        <v>0</v>
      </c>
      <c r="W46" s="85"/>
      <c r="AA46" s="95"/>
      <c r="AB46" s="95"/>
      <c r="AC46" s="95"/>
      <c r="AD46" s="95"/>
      <c r="AE46" s="95"/>
      <c r="AG46" s="134"/>
    </row>
    <row r="47" spans="1:33" ht="45" customHeight="1">
      <c r="A47" s="41"/>
      <c r="B47" s="284"/>
      <c r="C47" s="234"/>
      <c r="D47" s="291"/>
      <c r="E47" s="292"/>
      <c r="F47" s="252"/>
      <c r="G47" s="220"/>
      <c r="H47" s="221"/>
      <c r="I47" s="267" t="s">
        <v>592</v>
      </c>
      <c r="J47" s="267"/>
      <c r="K47" s="360"/>
      <c r="L47" s="319"/>
      <c r="M47" s="319"/>
      <c r="N47" s="319"/>
      <c r="O47" s="319"/>
      <c r="P47" s="319"/>
      <c r="Q47" s="319"/>
      <c r="R47" s="245"/>
      <c r="S47" s="299"/>
      <c r="T47" s="41"/>
      <c r="V47" s="81">
        <f>IF(K47="",0,1)</f>
        <v>0</v>
      </c>
      <c r="W47" s="85"/>
      <c r="AA47" s="95"/>
      <c r="AB47" s="95"/>
      <c r="AC47" s="95"/>
      <c r="AD47" s="95"/>
      <c r="AE47" s="95"/>
      <c r="AG47" s="134"/>
    </row>
    <row r="48" spans="1:33" ht="45" customHeight="1">
      <c r="A48" s="41"/>
      <c r="B48" s="284"/>
      <c r="C48" s="234"/>
      <c r="D48" s="291"/>
      <c r="E48" s="292"/>
      <c r="F48" s="252"/>
      <c r="G48" s="220"/>
      <c r="H48" s="221"/>
      <c r="I48" s="216" t="s">
        <v>230</v>
      </c>
      <c r="J48" s="216"/>
      <c r="K48" s="319"/>
      <c r="L48" s="319"/>
      <c r="M48" s="319"/>
      <c r="N48" s="319"/>
      <c r="O48" s="319"/>
      <c r="P48" s="319"/>
      <c r="Q48" s="319"/>
      <c r="R48" s="245"/>
      <c r="S48" s="299"/>
      <c r="T48" s="41"/>
      <c r="V48" s="81">
        <f>IF(K48="",0,1)</f>
        <v>0</v>
      </c>
      <c r="W48" s="85"/>
      <c r="AA48" s="95"/>
      <c r="AB48" s="95"/>
      <c r="AC48" s="95"/>
      <c r="AD48" s="95"/>
      <c r="AE48" s="95"/>
      <c r="AG48" s="134"/>
    </row>
    <row r="49" spans="1:43" ht="45" customHeight="1">
      <c r="A49" s="41"/>
      <c r="B49" s="284"/>
      <c r="C49" s="234"/>
      <c r="D49" s="291"/>
      <c r="E49" s="292"/>
      <c r="F49" s="252"/>
      <c r="G49" s="220"/>
      <c r="H49" s="221"/>
      <c r="I49" s="356" t="s">
        <v>261</v>
      </c>
      <c r="J49" s="357"/>
      <c r="K49" s="357"/>
      <c r="L49" s="357"/>
      <c r="M49" s="357"/>
      <c r="N49" s="357"/>
      <c r="O49" s="357"/>
      <c r="P49" s="357"/>
      <c r="Q49" s="358"/>
      <c r="R49" s="245"/>
      <c r="S49" s="299"/>
      <c r="T49" s="41"/>
      <c r="W49" s="86"/>
      <c r="AA49" s="95"/>
      <c r="AB49" s="95"/>
      <c r="AC49" s="95"/>
      <c r="AD49" s="95"/>
      <c r="AE49" s="95"/>
      <c r="AG49" s="134"/>
    </row>
    <row r="50" spans="1:43" ht="45" customHeight="1">
      <c r="A50" s="41"/>
      <c r="B50" s="284"/>
      <c r="C50" s="234"/>
      <c r="D50" s="291"/>
      <c r="E50" s="292"/>
      <c r="F50" s="252"/>
      <c r="G50" s="220"/>
      <c r="H50" s="221"/>
      <c r="I50" s="320" t="s">
        <v>318</v>
      </c>
      <c r="J50" s="321"/>
      <c r="K50" s="359"/>
      <c r="L50" s="359"/>
      <c r="M50" s="359"/>
      <c r="N50" s="359"/>
      <c r="O50" s="359"/>
      <c r="P50" s="359"/>
      <c r="Q50" s="359"/>
      <c r="R50" s="245"/>
      <c r="S50" s="299"/>
      <c r="T50" s="41"/>
      <c r="V50" s="81">
        <f t="shared" ref="V50:V55" si="0">IF(K50="",0,1)</f>
        <v>0</v>
      </c>
      <c r="W50" s="85"/>
      <c r="Y50" s="90">
        <f>SUM(V50:W53)</f>
        <v>0</v>
      </c>
      <c r="Z50" s="93" t="s">
        <v>182</v>
      </c>
      <c r="AA50" s="95"/>
      <c r="AB50" s="95"/>
      <c r="AC50" s="95"/>
      <c r="AD50" s="95"/>
      <c r="AE50" s="95"/>
      <c r="AG50" s="134"/>
    </row>
    <row r="51" spans="1:43" ht="45" customHeight="1">
      <c r="A51" s="41"/>
      <c r="B51" s="284"/>
      <c r="C51" s="234"/>
      <c r="D51" s="291"/>
      <c r="E51" s="292"/>
      <c r="F51" s="252"/>
      <c r="G51" s="220"/>
      <c r="H51" s="221"/>
      <c r="I51" s="320" t="s">
        <v>38</v>
      </c>
      <c r="J51" s="321"/>
      <c r="K51" s="319"/>
      <c r="L51" s="319"/>
      <c r="M51" s="319"/>
      <c r="N51" s="319"/>
      <c r="O51" s="319"/>
      <c r="P51" s="319"/>
      <c r="Q51" s="319"/>
      <c r="R51" s="245"/>
      <c r="S51" s="299"/>
      <c r="T51" s="41"/>
      <c r="V51" s="81">
        <f t="shared" si="0"/>
        <v>0</v>
      </c>
      <c r="W51" s="85"/>
      <c r="AA51" s="95"/>
      <c r="AB51" s="95"/>
      <c r="AC51" s="95"/>
      <c r="AD51" s="95"/>
      <c r="AE51" s="95"/>
      <c r="AG51" s="134"/>
    </row>
    <row r="52" spans="1:43" ht="45" customHeight="1">
      <c r="A52" s="41"/>
      <c r="B52" s="284"/>
      <c r="C52" s="234"/>
      <c r="D52" s="291"/>
      <c r="E52" s="292"/>
      <c r="F52" s="252"/>
      <c r="G52" s="220"/>
      <c r="H52" s="221"/>
      <c r="I52" s="267" t="s">
        <v>592</v>
      </c>
      <c r="J52" s="267"/>
      <c r="K52" s="360"/>
      <c r="L52" s="319"/>
      <c r="M52" s="319"/>
      <c r="N52" s="319"/>
      <c r="O52" s="319"/>
      <c r="P52" s="319"/>
      <c r="Q52" s="319"/>
      <c r="R52" s="245"/>
      <c r="S52" s="299"/>
      <c r="T52" s="41"/>
      <c r="V52" s="81">
        <f t="shared" si="0"/>
        <v>0</v>
      </c>
      <c r="W52" s="85"/>
      <c r="AA52" s="95"/>
      <c r="AB52" s="95"/>
      <c r="AC52" s="95"/>
      <c r="AD52" s="95"/>
      <c r="AE52" s="95"/>
      <c r="AG52" s="134"/>
    </row>
    <row r="53" spans="1:43" ht="45" customHeight="1">
      <c r="A53" s="41"/>
      <c r="B53" s="285"/>
      <c r="C53" s="235"/>
      <c r="D53" s="293"/>
      <c r="E53" s="294"/>
      <c r="F53" s="253"/>
      <c r="G53" s="222"/>
      <c r="H53" s="223"/>
      <c r="I53" s="216" t="s">
        <v>230</v>
      </c>
      <c r="J53" s="216"/>
      <c r="K53" s="319"/>
      <c r="L53" s="319"/>
      <c r="M53" s="319"/>
      <c r="N53" s="319"/>
      <c r="O53" s="319"/>
      <c r="P53" s="319"/>
      <c r="Q53" s="319"/>
      <c r="R53" s="239"/>
      <c r="S53" s="300"/>
      <c r="T53" s="41"/>
      <c r="V53" s="81">
        <f t="shared" si="0"/>
        <v>0</v>
      </c>
      <c r="W53" s="85"/>
      <c r="AA53" s="95"/>
      <c r="AB53" s="95"/>
      <c r="AC53" s="95"/>
      <c r="AD53" s="95"/>
      <c r="AE53" s="95"/>
      <c r="AG53" s="134"/>
    </row>
    <row r="54" spans="1:43" ht="45" customHeight="1">
      <c r="A54" s="41"/>
      <c r="B54" s="283" t="s">
        <v>175</v>
      </c>
      <c r="C54" s="233" t="s">
        <v>308</v>
      </c>
      <c r="D54" s="286" t="s">
        <v>19</v>
      </c>
      <c r="E54" s="216" t="s">
        <v>36</v>
      </c>
      <c r="F54" s="251">
        <f>IF(AND(B54="○"),4,"-")</f>
        <v>4</v>
      </c>
      <c r="G54" s="212">
        <f>SUM(H54:H62)</f>
        <v>0</v>
      </c>
      <c r="H54" s="272">
        <f>IF(AND(B54="○"),AQ55,"-")</f>
        <v>0</v>
      </c>
      <c r="I54" s="226" t="s">
        <v>340</v>
      </c>
      <c r="J54" s="228"/>
      <c r="K54" s="319"/>
      <c r="L54" s="319"/>
      <c r="M54" s="319"/>
      <c r="N54" s="319"/>
      <c r="O54" s="319"/>
      <c r="P54" s="319"/>
      <c r="Q54" s="319"/>
      <c r="R54" s="70" t="s">
        <v>270</v>
      </c>
      <c r="S54" s="232"/>
      <c r="T54" s="41"/>
      <c r="V54" s="81">
        <f t="shared" si="0"/>
        <v>0</v>
      </c>
      <c r="W54" s="82"/>
      <c r="X54" s="81">
        <f>IF(S54="",0,1)</f>
        <v>0</v>
      </c>
      <c r="Y54" s="90">
        <f>SUM(V54:X55)</f>
        <v>0</v>
      </c>
      <c r="Z54" s="93" t="s">
        <v>51</v>
      </c>
      <c r="AA54" s="95"/>
      <c r="AB54" s="100" t="s">
        <v>88</v>
      </c>
      <c r="AC54" s="112" t="s">
        <v>69</v>
      </c>
      <c r="AD54" s="113" t="s">
        <v>243</v>
      </c>
      <c r="AG54" s="134"/>
      <c r="AQ54" s="147" t="s">
        <v>27</v>
      </c>
    </row>
    <row r="55" spans="1:43" ht="45" customHeight="1">
      <c r="A55" s="41"/>
      <c r="B55" s="284"/>
      <c r="C55" s="234"/>
      <c r="D55" s="287"/>
      <c r="E55" s="216"/>
      <c r="F55" s="252"/>
      <c r="G55" s="213"/>
      <c r="H55" s="272"/>
      <c r="I55" s="216" t="s">
        <v>273</v>
      </c>
      <c r="J55" s="216"/>
      <c r="K55" s="319"/>
      <c r="L55" s="319"/>
      <c r="M55" s="319"/>
      <c r="N55" s="319"/>
      <c r="O55" s="319"/>
      <c r="P55" s="319"/>
      <c r="Q55" s="319"/>
      <c r="R55" s="72" t="s">
        <v>65</v>
      </c>
      <c r="S55" s="232"/>
      <c r="T55" s="41"/>
      <c r="V55" s="81">
        <f t="shared" si="0"/>
        <v>0</v>
      </c>
      <c r="W55" s="82"/>
      <c r="AA55" s="95"/>
      <c r="AB55" s="99">
        <f>IF($S$54=AB54,1,0)</f>
        <v>0</v>
      </c>
      <c r="AC55" s="110">
        <f>IF($S$54=AC54,0.5,0)</f>
        <v>0</v>
      </c>
      <c r="AD55" s="114">
        <f>IF($S$54=AD54,0,0)</f>
        <v>0</v>
      </c>
      <c r="AG55" s="134"/>
      <c r="AQ55" s="148">
        <f>IF(Y54=3,SUM(AB55:AP55),0)</f>
        <v>0</v>
      </c>
    </row>
    <row r="56" spans="1:43" ht="45" customHeight="1">
      <c r="A56" s="41"/>
      <c r="B56" s="284"/>
      <c r="C56" s="234"/>
      <c r="D56" s="287"/>
      <c r="E56" s="216" t="s">
        <v>554</v>
      </c>
      <c r="F56" s="252"/>
      <c r="G56" s="213"/>
      <c r="H56" s="272">
        <f>IF(AND(B54="○"),AQ57,"-")</f>
        <v>0</v>
      </c>
      <c r="I56" s="49" t="s">
        <v>1</v>
      </c>
      <c r="J56" s="49" t="s">
        <v>361</v>
      </c>
      <c r="K56" s="301" t="s">
        <v>73</v>
      </c>
      <c r="L56" s="302"/>
      <c r="M56" s="302"/>
      <c r="N56" s="302"/>
      <c r="O56" s="302"/>
      <c r="P56" s="302"/>
      <c r="Q56" s="303"/>
      <c r="R56" s="70" t="s">
        <v>270</v>
      </c>
      <c r="S56" s="232"/>
      <c r="V56" s="82"/>
      <c r="W56" s="82"/>
      <c r="X56" s="81">
        <f>IF(S56="",0,1)</f>
        <v>0</v>
      </c>
      <c r="AA56" s="97">
        <f>COUNTIF(Y57:Y58,3)</f>
        <v>0</v>
      </c>
      <c r="AB56" s="100" t="s">
        <v>525</v>
      </c>
      <c r="AC56" s="112" t="s">
        <v>149</v>
      </c>
      <c r="AD56" s="113" t="s">
        <v>101</v>
      </c>
      <c r="AG56" s="134"/>
      <c r="AQ56" s="147" t="s">
        <v>27</v>
      </c>
    </row>
    <row r="57" spans="1:43" ht="45" customHeight="1">
      <c r="A57" s="41"/>
      <c r="B57" s="284"/>
      <c r="C57" s="234"/>
      <c r="D57" s="287"/>
      <c r="E57" s="216"/>
      <c r="F57" s="252"/>
      <c r="G57" s="213"/>
      <c r="H57" s="272"/>
      <c r="I57" s="59"/>
      <c r="J57" s="59"/>
      <c r="K57" s="352"/>
      <c r="L57" s="353"/>
      <c r="M57" s="353"/>
      <c r="N57" s="353"/>
      <c r="O57" s="353"/>
      <c r="P57" s="353"/>
      <c r="Q57" s="354"/>
      <c r="R57" s="71"/>
      <c r="S57" s="232"/>
      <c r="T57" s="41"/>
      <c r="V57" s="81">
        <f t="shared" ref="V57:X58" si="1">IF(I57="",0,1)</f>
        <v>0</v>
      </c>
      <c r="W57" s="81">
        <f t="shared" si="1"/>
        <v>0</v>
      </c>
      <c r="X57" s="81">
        <f t="shared" si="1"/>
        <v>0</v>
      </c>
      <c r="Y57" s="90">
        <f>SUM(V57:X57)</f>
        <v>0</v>
      </c>
      <c r="Z57" s="93" t="s">
        <v>51</v>
      </c>
      <c r="AA57" s="95"/>
      <c r="AB57" s="99">
        <f>IF(AND($S$56=AB56,$AA$56&gt;=2),1,0)</f>
        <v>0</v>
      </c>
      <c r="AC57" s="110">
        <f>IF(AND($S$56=AC56,$AA$56&gt;=1),0.5,0)</f>
        <v>0</v>
      </c>
      <c r="AD57" s="114">
        <f>IF(AND($S$56=AD56,$AA$56&gt;=0),0,0)</f>
        <v>0</v>
      </c>
      <c r="AG57" s="134"/>
      <c r="AQ57" s="148">
        <f>IF(AND(AA56&gt;=0,AA56&lt;=2),SUM(AB57:AP57),0)</f>
        <v>0</v>
      </c>
    </row>
    <row r="58" spans="1:43" ht="45" customHeight="1">
      <c r="A58" s="41"/>
      <c r="B58" s="284"/>
      <c r="C58" s="234"/>
      <c r="D58" s="287"/>
      <c r="E58" s="216"/>
      <c r="F58" s="252"/>
      <c r="G58" s="213"/>
      <c r="H58" s="272"/>
      <c r="I58" s="59"/>
      <c r="J58" s="59"/>
      <c r="K58" s="352"/>
      <c r="L58" s="353"/>
      <c r="M58" s="353"/>
      <c r="N58" s="353"/>
      <c r="O58" s="353"/>
      <c r="P58" s="353"/>
      <c r="Q58" s="354"/>
      <c r="R58" s="72" t="s">
        <v>65</v>
      </c>
      <c r="S58" s="232"/>
      <c r="T58" s="41"/>
      <c r="V58" s="81">
        <f t="shared" si="1"/>
        <v>0</v>
      </c>
      <c r="W58" s="81">
        <f t="shared" si="1"/>
        <v>0</v>
      </c>
      <c r="X58" s="81">
        <f t="shared" si="1"/>
        <v>0</v>
      </c>
      <c r="Y58" s="90">
        <f>SUM(V58:X58)</f>
        <v>0</v>
      </c>
      <c r="Z58" s="93" t="s">
        <v>51</v>
      </c>
      <c r="AA58" s="95"/>
      <c r="AG58" s="134"/>
    </row>
    <row r="59" spans="1:43" ht="45" customHeight="1">
      <c r="A59" s="41"/>
      <c r="B59" s="284"/>
      <c r="C59" s="234"/>
      <c r="D59" s="287"/>
      <c r="E59" s="248" t="s">
        <v>368</v>
      </c>
      <c r="F59" s="252"/>
      <c r="G59" s="213"/>
      <c r="H59" s="272">
        <f>IF(AND(B54="○"),AQ60,"-")</f>
        <v>0</v>
      </c>
      <c r="I59" s="216" t="s">
        <v>489</v>
      </c>
      <c r="J59" s="216"/>
      <c r="K59" s="355"/>
      <c r="L59" s="355"/>
      <c r="M59" s="355"/>
      <c r="N59" s="355"/>
      <c r="O59" s="355"/>
      <c r="P59" s="355"/>
      <c r="Q59" s="355"/>
      <c r="R59" s="70" t="s">
        <v>270</v>
      </c>
      <c r="S59" s="232"/>
      <c r="T59" s="41"/>
      <c r="V59" s="81">
        <f>IF(K59="",0,1)</f>
        <v>0</v>
      </c>
      <c r="W59" s="82"/>
      <c r="X59" s="81">
        <f>IF(S59="",0,1)</f>
        <v>0</v>
      </c>
      <c r="Y59" s="90">
        <f>SUM(V59:W59)</f>
        <v>0</v>
      </c>
      <c r="Z59" s="93" t="s">
        <v>216</v>
      </c>
      <c r="AA59" s="97">
        <f>COUNTIF(Y59:Y60,1)</f>
        <v>0</v>
      </c>
      <c r="AB59" s="100" t="s">
        <v>50</v>
      </c>
      <c r="AC59" s="112" t="s">
        <v>102</v>
      </c>
      <c r="AD59" s="113" t="s">
        <v>43</v>
      </c>
      <c r="AH59" s="134"/>
      <c r="AQ59" s="147" t="s">
        <v>27</v>
      </c>
    </row>
    <row r="60" spans="1:43" ht="45" customHeight="1">
      <c r="A60" s="41"/>
      <c r="B60" s="284"/>
      <c r="C60" s="234"/>
      <c r="D60" s="287"/>
      <c r="E60" s="250"/>
      <c r="F60" s="252"/>
      <c r="G60" s="213"/>
      <c r="H60" s="272"/>
      <c r="I60" s="216"/>
      <c r="J60" s="216"/>
      <c r="K60" s="355"/>
      <c r="L60" s="355"/>
      <c r="M60" s="355"/>
      <c r="N60" s="355"/>
      <c r="O60" s="355"/>
      <c r="P60" s="355"/>
      <c r="Q60" s="355"/>
      <c r="R60" s="72" t="s">
        <v>65</v>
      </c>
      <c r="S60" s="232"/>
      <c r="T60" s="41"/>
      <c r="V60" s="81">
        <f>IF(K60="",0,1)</f>
        <v>0</v>
      </c>
      <c r="W60" s="84"/>
      <c r="Y60" s="90">
        <f>SUM(V60:W60)</f>
        <v>0</v>
      </c>
      <c r="Z60" s="93" t="s">
        <v>216</v>
      </c>
      <c r="AA60" s="95"/>
      <c r="AB60" s="99">
        <f>IF(AND($S$59=AB59,$AA$59&gt;=2),1,0)</f>
        <v>0</v>
      </c>
      <c r="AC60" s="110">
        <f>IF(AND($S$59=AC59,$AA$59&gt;=1),0.5,0)</f>
        <v>0</v>
      </c>
      <c r="AD60" s="114">
        <f>IF(AND($S$59=AD59,$AA$59&gt;=0),0,0)</f>
        <v>0</v>
      </c>
      <c r="AH60" s="134"/>
      <c r="AQ60" s="148">
        <f>IF(AND(AA59&gt;=0,AA59&lt;=2),SUM(AB60:AP60),0)</f>
        <v>0</v>
      </c>
    </row>
    <row r="61" spans="1:43" ht="45" customHeight="1">
      <c r="A61" s="41"/>
      <c r="B61" s="284"/>
      <c r="C61" s="234"/>
      <c r="D61" s="287"/>
      <c r="E61" s="248" t="s">
        <v>394</v>
      </c>
      <c r="F61" s="252"/>
      <c r="G61" s="213"/>
      <c r="H61" s="272">
        <f>IF(AND(B54="○"),AQ62,"-")</f>
        <v>0</v>
      </c>
      <c r="I61" s="226" t="s">
        <v>530</v>
      </c>
      <c r="J61" s="227"/>
      <c r="K61" s="227"/>
      <c r="L61" s="227"/>
      <c r="M61" s="227"/>
      <c r="N61" s="227"/>
      <c r="O61" s="227"/>
      <c r="P61" s="227"/>
      <c r="Q61" s="228"/>
      <c r="R61" s="70" t="s">
        <v>270</v>
      </c>
      <c r="S61" s="246"/>
      <c r="T61" s="41"/>
      <c r="V61" s="83"/>
      <c r="W61" s="82"/>
      <c r="X61" s="81">
        <f>IF(S61="",0,1)</f>
        <v>0</v>
      </c>
      <c r="Y61" s="90">
        <f>SUM(V61:X62)</f>
        <v>0</v>
      </c>
      <c r="Z61" s="93" t="s">
        <v>216</v>
      </c>
      <c r="AA61" s="95"/>
      <c r="AB61" s="100" t="s">
        <v>35</v>
      </c>
      <c r="AC61" s="113" t="s">
        <v>20</v>
      </c>
      <c r="AQ61" s="147" t="s">
        <v>27</v>
      </c>
    </row>
    <row r="62" spans="1:43" ht="45" customHeight="1">
      <c r="A62" s="41"/>
      <c r="B62" s="285"/>
      <c r="C62" s="234"/>
      <c r="D62" s="288"/>
      <c r="E62" s="250"/>
      <c r="F62" s="253"/>
      <c r="G62" s="214"/>
      <c r="H62" s="272"/>
      <c r="I62" s="229"/>
      <c r="J62" s="230"/>
      <c r="K62" s="230"/>
      <c r="L62" s="230"/>
      <c r="M62" s="230"/>
      <c r="N62" s="230"/>
      <c r="O62" s="230"/>
      <c r="P62" s="230"/>
      <c r="Q62" s="231"/>
      <c r="R62" s="72" t="s">
        <v>65</v>
      </c>
      <c r="S62" s="273"/>
      <c r="T62" s="41"/>
      <c r="V62" s="83"/>
      <c r="W62" s="83"/>
      <c r="AA62" s="95"/>
      <c r="AB62" s="99">
        <f>IF($S$61=AB61,1,0)</f>
        <v>0</v>
      </c>
      <c r="AC62" s="114">
        <f>IF($S$61=AC61,0,0)</f>
        <v>0</v>
      </c>
      <c r="AD62" s="121"/>
      <c r="AQ62" s="150">
        <f>IF(Y61=1,SUM(AB62:AP62),0)</f>
        <v>0</v>
      </c>
    </row>
    <row r="63" spans="1:43" ht="45" customHeight="1">
      <c r="A63" s="41"/>
      <c r="B63" s="46" t="s">
        <v>175</v>
      </c>
      <c r="C63" s="234"/>
      <c r="D63" s="216" t="s">
        <v>555</v>
      </c>
      <c r="E63" s="216"/>
      <c r="F63" s="251">
        <f>IF(COUNTIF(B63:B65,"○")&gt;=1,COUNTIF(B63:B65,"○"),"-")</f>
        <v>3</v>
      </c>
      <c r="G63" s="274">
        <f>SUM(H63:H65)</f>
        <v>0</v>
      </c>
      <c r="H63" s="53">
        <f>IF(AND(B63="○"),SUM(AQ63),"-")</f>
        <v>0</v>
      </c>
      <c r="I63" s="267" t="s">
        <v>251</v>
      </c>
      <c r="J63" s="267"/>
      <c r="K63" s="267"/>
      <c r="L63" s="267"/>
      <c r="M63" s="267"/>
      <c r="N63" s="267"/>
      <c r="O63" s="267"/>
      <c r="P63" s="267"/>
      <c r="Q63" s="267"/>
      <c r="R63" s="73" t="s">
        <v>184</v>
      </c>
      <c r="S63" s="77"/>
      <c r="T63" s="41"/>
      <c r="V63" s="82"/>
      <c r="W63" s="82"/>
      <c r="X63" s="81">
        <f>IF(S63="",0,1)</f>
        <v>0</v>
      </c>
      <c r="Y63" s="90">
        <f>SUM(V63:X63)</f>
        <v>0</v>
      </c>
      <c r="Z63" s="93" t="s">
        <v>216</v>
      </c>
      <c r="AB63" s="100" t="s">
        <v>106</v>
      </c>
      <c r="AC63" s="112" t="s">
        <v>107</v>
      </c>
      <c r="AD63" s="113" t="s">
        <v>110</v>
      </c>
      <c r="AE63" s="100" t="s">
        <v>114</v>
      </c>
      <c r="AF63" s="112" t="s">
        <v>109</v>
      </c>
      <c r="AG63" s="112" t="s">
        <v>336</v>
      </c>
      <c r="AH63" s="113" t="s">
        <v>335</v>
      </c>
      <c r="AI63" s="100" t="s">
        <v>452</v>
      </c>
      <c r="AJ63" s="112" t="s">
        <v>240</v>
      </c>
      <c r="AK63" s="113" t="s">
        <v>110</v>
      </c>
      <c r="AP63" s="295" t="s">
        <v>27</v>
      </c>
      <c r="AQ63" s="151">
        <f>IF(Y63=1,SUM(AB64:AD64),0)</f>
        <v>0</v>
      </c>
    </row>
    <row r="64" spans="1:43" ht="45" customHeight="1">
      <c r="A64" s="41"/>
      <c r="B64" s="46" t="s">
        <v>175</v>
      </c>
      <c r="C64" s="234"/>
      <c r="D64" s="216"/>
      <c r="E64" s="216"/>
      <c r="F64" s="252"/>
      <c r="G64" s="275"/>
      <c r="H64" s="201">
        <f>IF(AND(B64="○"),SUM(AQ64),"-")</f>
        <v>0</v>
      </c>
      <c r="I64" s="267" t="s">
        <v>188</v>
      </c>
      <c r="J64" s="267"/>
      <c r="K64" s="267"/>
      <c r="L64" s="267"/>
      <c r="M64" s="267"/>
      <c r="N64" s="267"/>
      <c r="O64" s="267"/>
      <c r="P64" s="267"/>
      <c r="Q64" s="267"/>
      <c r="R64" s="73" t="s">
        <v>184</v>
      </c>
      <c r="S64" s="78"/>
      <c r="T64" s="41"/>
      <c r="V64" s="82"/>
      <c r="W64" s="82"/>
      <c r="X64" s="81">
        <f>IF(S64="",0,1)</f>
        <v>0</v>
      </c>
      <c r="Y64" s="90">
        <f>SUM(V64:X64)</f>
        <v>0</v>
      </c>
      <c r="Z64" s="93" t="s">
        <v>216</v>
      </c>
      <c r="AB64" s="99">
        <f>IF($S$63=AB63,1,0)</f>
        <v>0</v>
      </c>
      <c r="AC64" s="110">
        <f>IF($S$63=AC63,0.5,0)</f>
        <v>0</v>
      </c>
      <c r="AD64" s="114">
        <f>IF($S$63=AD63,0,0)</f>
        <v>0</v>
      </c>
      <c r="AE64" s="99">
        <f>IF($S$64=AE63,1,0)</f>
        <v>0</v>
      </c>
      <c r="AF64" s="137">
        <f>IF($S$64=AF63,0.75,0)</f>
        <v>0</v>
      </c>
      <c r="AG64" s="110">
        <f>IF($S$64=AG63,0.5,0)</f>
        <v>0</v>
      </c>
      <c r="AH64" s="114">
        <f>IF($S$64=AH63,0,0)</f>
        <v>0</v>
      </c>
      <c r="AI64" s="99">
        <f>IF($S$65=AI63,1,0)</f>
        <v>0</v>
      </c>
      <c r="AJ64" s="110">
        <f>IF($S$65=AJ63,0.5,0)</f>
        <v>0</v>
      </c>
      <c r="AK64" s="114">
        <f>IF($S$65=AK63,0,0)</f>
        <v>0</v>
      </c>
      <c r="AP64" s="296"/>
      <c r="AQ64" s="152">
        <f>IF(Y64=1,SUM(AE64:AH64),0)</f>
        <v>0</v>
      </c>
    </row>
    <row r="65" spans="1:43" ht="45" customHeight="1">
      <c r="A65" s="41"/>
      <c r="B65" s="46" t="s">
        <v>175</v>
      </c>
      <c r="C65" s="234"/>
      <c r="D65" s="216"/>
      <c r="E65" s="216"/>
      <c r="F65" s="253"/>
      <c r="G65" s="276"/>
      <c r="H65" s="53">
        <f>IF(AND(B65="○"),SUM(AQ65),"-")</f>
        <v>0</v>
      </c>
      <c r="I65" s="267" t="s">
        <v>531</v>
      </c>
      <c r="J65" s="267"/>
      <c r="K65" s="267"/>
      <c r="L65" s="267"/>
      <c r="M65" s="267"/>
      <c r="N65" s="267"/>
      <c r="O65" s="267"/>
      <c r="P65" s="267"/>
      <c r="Q65" s="267"/>
      <c r="R65" s="73" t="s">
        <v>184</v>
      </c>
      <c r="S65" s="79"/>
      <c r="T65" s="41"/>
      <c r="V65" s="82"/>
      <c r="W65" s="82"/>
      <c r="X65" s="81">
        <f>IF(S65="",0,1)</f>
        <v>0</v>
      </c>
      <c r="Y65" s="90">
        <f>SUM(V65:X65)</f>
        <v>0</v>
      </c>
      <c r="Z65" s="93" t="s">
        <v>216</v>
      </c>
      <c r="AC65" s="115"/>
      <c r="AD65" s="115"/>
      <c r="AP65" s="297"/>
      <c r="AQ65" s="153">
        <f>IF(Y65=1,SUM(AI64:AM64),0)</f>
        <v>0</v>
      </c>
    </row>
    <row r="66" spans="1:43" ht="45" customHeight="1">
      <c r="A66" s="41"/>
      <c r="B66" s="283" t="s">
        <v>175</v>
      </c>
      <c r="C66" s="234"/>
      <c r="D66" s="289" t="s">
        <v>556</v>
      </c>
      <c r="E66" s="290"/>
      <c r="F66" s="251">
        <f>IF(AND(B66="○"),2.5,"-")</f>
        <v>2.5</v>
      </c>
      <c r="G66" s="212">
        <f>SUM(H66:H73)</f>
        <v>0</v>
      </c>
      <c r="H66" s="219">
        <f>IF(AND(B66="○"),AQ67,"-")</f>
        <v>0</v>
      </c>
      <c r="I66" s="60" t="s">
        <v>155</v>
      </c>
      <c r="J66" s="45" t="s">
        <v>156</v>
      </c>
      <c r="K66" s="301" t="s">
        <v>157</v>
      </c>
      <c r="L66" s="302"/>
      <c r="M66" s="303"/>
      <c r="N66" s="304" t="s">
        <v>164</v>
      </c>
      <c r="O66" s="305"/>
      <c r="P66" s="305"/>
      <c r="Q66" s="306"/>
      <c r="R66" s="238" t="s">
        <v>184</v>
      </c>
      <c r="S66" s="298"/>
      <c r="T66" s="41"/>
      <c r="V66" s="82"/>
      <c r="W66" s="82"/>
      <c r="X66" s="81">
        <f>IF(S66="",0,1)</f>
        <v>0</v>
      </c>
      <c r="Y66" s="90">
        <f>SUM(V66:X68)</f>
        <v>0</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284"/>
      <c r="C67" s="234"/>
      <c r="D67" s="291"/>
      <c r="E67" s="292"/>
      <c r="F67" s="252"/>
      <c r="G67" s="213"/>
      <c r="H67" s="221"/>
      <c r="I67" s="59"/>
      <c r="J67" s="65"/>
      <c r="K67" s="307"/>
      <c r="L67" s="308"/>
      <c r="M67" s="309"/>
      <c r="N67" s="310" t="e">
        <f>ROUND(J67/K67,0)</f>
        <v>#DIV/0!</v>
      </c>
      <c r="O67" s="311"/>
      <c r="P67" s="311"/>
      <c r="Q67" s="312"/>
      <c r="R67" s="245"/>
      <c r="S67" s="299"/>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284"/>
      <c r="C68" s="234"/>
      <c r="D68" s="291"/>
      <c r="E68" s="292"/>
      <c r="F68" s="252"/>
      <c r="G68" s="213"/>
      <c r="H68" s="221"/>
      <c r="I68" s="59"/>
      <c r="J68" s="65"/>
      <c r="K68" s="307"/>
      <c r="L68" s="308"/>
      <c r="M68" s="309"/>
      <c r="N68" s="310" t="e">
        <f>ROUND(J68/K68,0)</f>
        <v>#DIV/0!</v>
      </c>
      <c r="O68" s="311"/>
      <c r="P68" s="311"/>
      <c r="Q68" s="312"/>
      <c r="R68" s="245"/>
      <c r="S68" s="299"/>
      <c r="T68" s="41"/>
      <c r="V68" s="81">
        <f t="shared" si="2"/>
        <v>0</v>
      </c>
      <c r="W68" s="81">
        <f t="shared" si="2"/>
        <v>0</v>
      </c>
      <c r="X68" s="81">
        <f t="shared" si="2"/>
        <v>0</v>
      </c>
      <c r="Z68" s="94"/>
      <c r="AA68" s="95"/>
      <c r="AG68" s="134"/>
    </row>
    <row r="69" spans="1:43" ht="45" customHeight="1">
      <c r="A69" s="41"/>
      <c r="B69" s="284"/>
      <c r="C69" s="234"/>
      <c r="D69" s="291"/>
      <c r="E69" s="292"/>
      <c r="F69" s="252"/>
      <c r="G69" s="213"/>
      <c r="H69" s="223"/>
      <c r="I69" s="304" t="s">
        <v>72</v>
      </c>
      <c r="J69" s="305"/>
      <c r="K69" s="305"/>
      <c r="L69" s="305"/>
      <c r="M69" s="306"/>
      <c r="N69" s="343" t="e">
        <f>ROUND((((N68-N67)/N67)*100),2)</f>
        <v>#DIV/0!</v>
      </c>
      <c r="O69" s="344"/>
      <c r="P69" s="344"/>
      <c r="Q69" s="345"/>
      <c r="R69" s="245"/>
      <c r="S69" s="299"/>
      <c r="T69" s="41"/>
      <c r="V69" s="82"/>
      <c r="W69" s="82"/>
      <c r="X69" s="88"/>
      <c r="Y69" s="91"/>
      <c r="Z69" s="93"/>
      <c r="AB69" s="100" t="s">
        <v>565</v>
      </c>
      <c r="AC69" s="113" t="s">
        <v>460</v>
      </c>
      <c r="AD69" s="122"/>
      <c r="AE69" s="133"/>
      <c r="AF69" s="133"/>
      <c r="AG69" s="125"/>
      <c r="AH69" s="133"/>
      <c r="AI69" s="133"/>
      <c r="AP69" s="142" t="s">
        <v>27</v>
      </c>
      <c r="AQ69" s="154">
        <f>IF(Y70=4,SUM(AB70:AC70),0)</f>
        <v>0</v>
      </c>
    </row>
    <row r="70" spans="1:43" ht="45" customHeight="1">
      <c r="A70" s="41"/>
      <c r="B70" s="284"/>
      <c r="C70" s="234"/>
      <c r="D70" s="291"/>
      <c r="E70" s="292"/>
      <c r="F70" s="252"/>
      <c r="G70" s="213"/>
      <c r="H70" s="219">
        <f>IF(AND(B66="○"),AQ69,"-")</f>
        <v>0</v>
      </c>
      <c r="I70" s="60" t="s">
        <v>567</v>
      </c>
      <c r="J70" s="45" t="s">
        <v>156</v>
      </c>
      <c r="K70" s="301" t="s">
        <v>157</v>
      </c>
      <c r="L70" s="302"/>
      <c r="M70" s="303"/>
      <c r="N70" s="304" t="s">
        <v>164</v>
      </c>
      <c r="O70" s="305"/>
      <c r="P70" s="305"/>
      <c r="Q70" s="306"/>
      <c r="R70" s="245"/>
      <c r="S70" s="299"/>
      <c r="T70" s="41"/>
      <c r="V70" s="82"/>
      <c r="W70" s="82"/>
      <c r="X70" s="87">
        <f>IF(S66="",0,1)</f>
        <v>0</v>
      </c>
      <c r="Y70" s="90">
        <f>SUM(V70:X71)</f>
        <v>1</v>
      </c>
      <c r="Z70" s="93" t="s">
        <v>182</v>
      </c>
      <c r="AA70" s="95"/>
      <c r="AB70" s="99">
        <f>IF($S$66=AB69,2,0)</f>
        <v>0</v>
      </c>
      <c r="AC70" s="114">
        <f>IF($S$66=AC69,0,0)</f>
        <v>0</v>
      </c>
      <c r="AD70" s="123"/>
      <c r="AE70" s="133"/>
      <c r="AF70" s="133"/>
      <c r="AG70" s="133"/>
      <c r="AQ70" s="155"/>
    </row>
    <row r="71" spans="1:43" ht="45" customHeight="1">
      <c r="A71" s="41"/>
      <c r="B71" s="284"/>
      <c r="C71" s="234"/>
      <c r="D71" s="291"/>
      <c r="E71" s="292"/>
      <c r="F71" s="252"/>
      <c r="G71" s="213"/>
      <c r="H71" s="221"/>
      <c r="I71" s="61" t="s">
        <v>92</v>
      </c>
      <c r="J71" s="65"/>
      <c r="K71" s="307"/>
      <c r="L71" s="308"/>
      <c r="M71" s="309"/>
      <c r="N71" s="310" t="e">
        <f>ROUND(J71/K71,0)</f>
        <v>#DIV/0!</v>
      </c>
      <c r="O71" s="311"/>
      <c r="P71" s="311"/>
      <c r="Q71" s="312"/>
      <c r="R71" s="245"/>
      <c r="S71" s="299"/>
      <c r="T71" s="41"/>
      <c r="V71" s="81">
        <f>IF(I71="",0,1)</f>
        <v>1</v>
      </c>
      <c r="W71" s="81">
        <f>IF(J71="",0,1)</f>
        <v>0</v>
      </c>
      <c r="X71" s="81">
        <f>IF(K71="",0,1)</f>
        <v>0</v>
      </c>
      <c r="Z71" s="94"/>
      <c r="AA71" s="95"/>
      <c r="AB71" s="102"/>
      <c r="AC71" s="102"/>
      <c r="AD71" s="124"/>
      <c r="AE71" s="124"/>
      <c r="AF71" s="124"/>
      <c r="AG71" s="124"/>
      <c r="AQ71" s="156"/>
    </row>
    <row r="72" spans="1:43" ht="45" customHeight="1">
      <c r="A72" s="41"/>
      <c r="B72" s="284"/>
      <c r="C72" s="234"/>
      <c r="D72" s="291"/>
      <c r="E72" s="292"/>
      <c r="F72" s="252"/>
      <c r="G72" s="213"/>
      <c r="H72" s="223"/>
      <c r="I72" s="346" t="s">
        <v>566</v>
      </c>
      <c r="J72" s="347"/>
      <c r="K72" s="347"/>
      <c r="L72" s="347"/>
      <c r="M72" s="348"/>
      <c r="N72" s="349">
        <v>5652500</v>
      </c>
      <c r="O72" s="350"/>
      <c r="P72" s="350"/>
      <c r="Q72" s="351"/>
      <c r="R72" s="239"/>
      <c r="S72" s="300"/>
      <c r="T72" s="41"/>
      <c r="V72" s="82"/>
      <c r="W72" s="82"/>
      <c r="X72" s="81">
        <f>IF(S73="",0,1)</f>
        <v>0</v>
      </c>
      <c r="Y72" s="90">
        <f>SUM(V72:X72)</f>
        <v>0</v>
      </c>
      <c r="Z72" s="93" t="s">
        <v>216</v>
      </c>
      <c r="AB72" s="103" t="s">
        <v>94</v>
      </c>
      <c r="AC72" s="113" t="s">
        <v>473</v>
      </c>
      <c r="AD72" s="125"/>
      <c r="AE72" s="133"/>
      <c r="AF72" s="133"/>
      <c r="AG72" s="125"/>
      <c r="AH72" s="133"/>
      <c r="AI72" s="133"/>
      <c r="AP72" s="143" t="s">
        <v>27</v>
      </c>
      <c r="AQ72" s="154">
        <f>IF(X72=1,SUM(AB73:AC73),0)</f>
        <v>0</v>
      </c>
    </row>
    <row r="73" spans="1:43" ht="45" customHeight="1">
      <c r="A73" s="41"/>
      <c r="B73" s="285"/>
      <c r="C73" s="234"/>
      <c r="D73" s="293"/>
      <c r="E73" s="294"/>
      <c r="F73" s="253"/>
      <c r="G73" s="214"/>
      <c r="H73" s="54">
        <f>IF(AND(B66="○"),SUM(AQ72),"-")</f>
        <v>0</v>
      </c>
      <c r="I73" s="216" t="s">
        <v>86</v>
      </c>
      <c r="J73" s="216"/>
      <c r="K73" s="216"/>
      <c r="L73" s="216"/>
      <c r="M73" s="216"/>
      <c r="N73" s="216"/>
      <c r="O73" s="216"/>
      <c r="P73" s="216"/>
      <c r="Q73" s="216"/>
      <c r="R73" s="73" t="s">
        <v>184</v>
      </c>
      <c r="S73" s="77"/>
      <c r="T73" s="41"/>
      <c r="V73" s="82"/>
      <c r="W73" s="82"/>
      <c r="X73" s="89"/>
      <c r="Y73" s="92"/>
      <c r="Z73" s="93"/>
      <c r="AB73" s="99">
        <f>IF($S$73=AB72,0.5,0)</f>
        <v>0</v>
      </c>
      <c r="AC73" s="114">
        <f>IF($S$73=AC72,0,0)</f>
        <v>0</v>
      </c>
      <c r="AD73" s="126"/>
      <c r="AE73" s="133"/>
      <c r="AF73" s="133"/>
      <c r="AG73" s="126"/>
      <c r="AH73" s="133"/>
      <c r="AI73" s="133"/>
      <c r="AP73" s="144"/>
      <c r="AQ73" s="154"/>
    </row>
    <row r="74" spans="1:43" ht="45" customHeight="1">
      <c r="A74" s="41"/>
      <c r="B74" s="215" t="s">
        <v>175</v>
      </c>
      <c r="C74" s="234"/>
      <c r="D74" s="216" t="s">
        <v>557</v>
      </c>
      <c r="E74" s="216"/>
      <c r="F74" s="217">
        <f>IF(AND(B74="○"),2,"-")</f>
        <v>2</v>
      </c>
      <c r="G74" s="218">
        <f>IF(AND(B74="○"),AQ75,"-")</f>
        <v>0</v>
      </c>
      <c r="H74" s="219"/>
      <c r="I74" s="58" t="s">
        <v>323</v>
      </c>
      <c r="J74" s="277" t="s">
        <v>135</v>
      </c>
      <c r="K74" s="278"/>
      <c r="L74" s="278"/>
      <c r="M74" s="278"/>
      <c r="N74" s="278"/>
      <c r="O74" s="278"/>
      <c r="P74" s="278"/>
      <c r="Q74" s="279"/>
      <c r="R74" s="70" t="s">
        <v>270</v>
      </c>
      <c r="S74" s="232"/>
      <c r="T74" s="41"/>
      <c r="V74" s="82"/>
      <c r="W74" s="82"/>
      <c r="X74" s="81">
        <f>IF(S74="",0,1)</f>
        <v>0</v>
      </c>
      <c r="Y74" s="90">
        <f>SUM(V74:X75)</f>
        <v>0</v>
      </c>
      <c r="Z74" s="93" t="s">
        <v>51</v>
      </c>
      <c r="AA74" s="95"/>
      <c r="AB74" s="104" t="s">
        <v>319</v>
      </c>
      <c r="AC74" s="116" t="s">
        <v>290</v>
      </c>
      <c r="AD74" s="127" t="s">
        <v>44</v>
      </c>
      <c r="AG74" s="134"/>
      <c r="AQ74" s="147" t="s">
        <v>27</v>
      </c>
    </row>
    <row r="75" spans="1:43" ht="45" customHeight="1">
      <c r="A75" s="41"/>
      <c r="B75" s="215"/>
      <c r="C75" s="234"/>
      <c r="D75" s="216"/>
      <c r="E75" s="216"/>
      <c r="F75" s="217"/>
      <c r="G75" s="222"/>
      <c r="H75" s="223"/>
      <c r="I75" s="62"/>
      <c r="J75" s="280"/>
      <c r="K75" s="281"/>
      <c r="L75" s="281"/>
      <c r="M75" s="281"/>
      <c r="N75" s="281"/>
      <c r="O75" s="281"/>
      <c r="P75" s="281"/>
      <c r="Q75" s="282"/>
      <c r="R75" s="72" t="s">
        <v>65</v>
      </c>
      <c r="S75" s="232"/>
      <c r="T75" s="41"/>
      <c r="V75" s="81">
        <f>IF(I75="",0,1)</f>
        <v>0</v>
      </c>
      <c r="W75" s="81">
        <f>IF(J75="",0,1)</f>
        <v>0</v>
      </c>
      <c r="AA75" s="95"/>
      <c r="AB75" s="99">
        <f>IF($S$74=AB74,2,0)</f>
        <v>0</v>
      </c>
      <c r="AC75" s="110">
        <f>IF($S$74=AC74,1,0)</f>
        <v>0</v>
      </c>
      <c r="AD75" s="114">
        <f>IF($S$74=AD74,0,0)</f>
        <v>0</v>
      </c>
      <c r="AG75" s="134"/>
      <c r="AQ75" s="148">
        <f>IF(Y74=3,SUM(AB75:AP75),0)</f>
        <v>0</v>
      </c>
    </row>
    <row r="76" spans="1:43" ht="45" customHeight="1">
      <c r="A76" s="41"/>
      <c r="B76" s="215" t="s">
        <v>175</v>
      </c>
      <c r="C76" s="234"/>
      <c r="D76" s="216" t="s">
        <v>546</v>
      </c>
      <c r="E76" s="216"/>
      <c r="F76" s="217">
        <f>IF(AND(B76="○"),2,"-")</f>
        <v>2</v>
      </c>
      <c r="G76" s="218">
        <f>IF(AND(B76="○"),AQ77,"-")</f>
        <v>0</v>
      </c>
      <c r="H76" s="219"/>
      <c r="I76" s="267" t="s">
        <v>297</v>
      </c>
      <c r="J76" s="267"/>
      <c r="K76" s="267"/>
      <c r="L76" s="267"/>
      <c r="M76" s="267"/>
      <c r="N76" s="267"/>
      <c r="O76" s="267"/>
      <c r="P76" s="267"/>
      <c r="Q76" s="267"/>
      <c r="R76" s="70" t="s">
        <v>270</v>
      </c>
      <c r="S76" s="232"/>
      <c r="T76" s="41"/>
      <c r="V76" s="82"/>
      <c r="W76" s="82"/>
      <c r="X76" s="81">
        <f>IF(S76="",0,1)</f>
        <v>0</v>
      </c>
      <c r="Y76" s="90">
        <f>SUM(V76:X77)</f>
        <v>0</v>
      </c>
      <c r="Z76" s="93" t="s">
        <v>216</v>
      </c>
      <c r="AA76" s="95"/>
      <c r="AB76" s="104" t="s">
        <v>298</v>
      </c>
      <c r="AC76" s="116" t="s">
        <v>228</v>
      </c>
      <c r="AD76" s="127" t="s">
        <v>233</v>
      </c>
      <c r="AQ76" s="147" t="s">
        <v>27</v>
      </c>
    </row>
    <row r="77" spans="1:43" ht="45" customHeight="1">
      <c r="A77" s="41"/>
      <c r="B77" s="215"/>
      <c r="C77" s="234"/>
      <c r="D77" s="216"/>
      <c r="E77" s="216"/>
      <c r="F77" s="217"/>
      <c r="G77" s="222"/>
      <c r="H77" s="223"/>
      <c r="I77" s="267"/>
      <c r="J77" s="267"/>
      <c r="K77" s="267"/>
      <c r="L77" s="267"/>
      <c r="M77" s="267"/>
      <c r="N77" s="267"/>
      <c r="O77" s="267"/>
      <c r="P77" s="267"/>
      <c r="Q77" s="267"/>
      <c r="R77" s="72" t="s">
        <v>65</v>
      </c>
      <c r="S77" s="232"/>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15" t="s">
        <v>175</v>
      </c>
      <c r="C78" s="234"/>
      <c r="D78" s="216" t="s">
        <v>163</v>
      </c>
      <c r="E78" s="216"/>
      <c r="F78" s="217">
        <f>IF(AND(B78="○"),2,"-")</f>
        <v>2</v>
      </c>
      <c r="G78" s="218">
        <f>IF(AND(B78="○"),AQ79,"-")</f>
        <v>0</v>
      </c>
      <c r="H78" s="219"/>
      <c r="I78" s="267" t="s">
        <v>77</v>
      </c>
      <c r="J78" s="267"/>
      <c r="K78" s="267"/>
      <c r="L78" s="267"/>
      <c r="M78" s="267"/>
      <c r="N78" s="267"/>
      <c r="O78" s="267"/>
      <c r="P78" s="267"/>
      <c r="Q78" s="267"/>
      <c r="R78" s="70" t="s">
        <v>270</v>
      </c>
      <c r="S78" s="232"/>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15"/>
      <c r="C79" s="234"/>
      <c r="D79" s="216"/>
      <c r="E79" s="216"/>
      <c r="F79" s="217"/>
      <c r="G79" s="222"/>
      <c r="H79" s="223"/>
      <c r="I79" s="267"/>
      <c r="J79" s="267"/>
      <c r="K79" s="267"/>
      <c r="L79" s="267"/>
      <c r="M79" s="267"/>
      <c r="N79" s="267"/>
      <c r="O79" s="267"/>
      <c r="P79" s="267"/>
      <c r="Q79" s="267"/>
      <c r="R79" s="72" t="s">
        <v>65</v>
      </c>
      <c r="S79" s="232"/>
      <c r="T79" s="41"/>
      <c r="V79" s="82"/>
      <c r="W79" s="82"/>
      <c r="AA79" s="95"/>
      <c r="AB79" s="99">
        <f>IF($S$78=AB78,2,0)</f>
        <v>0</v>
      </c>
      <c r="AC79" s="110">
        <f>IF($S$78=AC78,1,0)</f>
        <v>0</v>
      </c>
      <c r="AD79" s="114">
        <f>IF($S$78=AD78,0,0)</f>
        <v>0</v>
      </c>
      <c r="AH79" s="81"/>
      <c r="AK79" s="95"/>
      <c r="AQ79" s="148">
        <f>IF(Y78=1,SUM(AB79:AP79),0)</f>
        <v>0</v>
      </c>
    </row>
    <row r="80" spans="1:43" ht="45" customHeight="1">
      <c r="A80" s="41"/>
      <c r="B80" s="215" t="s">
        <v>175</v>
      </c>
      <c r="C80" s="234"/>
      <c r="D80" s="216" t="s">
        <v>256</v>
      </c>
      <c r="E80" s="216"/>
      <c r="F80" s="217">
        <f>IF(AND(B80="○"),2,"-")</f>
        <v>2</v>
      </c>
      <c r="G80" s="218">
        <f>IF(AND(B80="○"),AQ81,"-")</f>
        <v>0</v>
      </c>
      <c r="H80" s="219"/>
      <c r="I80" s="267" t="s">
        <v>534</v>
      </c>
      <c r="J80" s="267"/>
      <c r="K80" s="267"/>
      <c r="L80" s="267"/>
      <c r="M80" s="267"/>
      <c r="N80" s="267"/>
      <c r="O80" s="267"/>
      <c r="P80" s="267"/>
      <c r="Q80" s="267"/>
      <c r="R80" s="70" t="s">
        <v>270</v>
      </c>
      <c r="S80" s="232"/>
      <c r="T80" s="41"/>
      <c r="V80" s="82"/>
      <c r="W80" s="82"/>
      <c r="X80" s="81">
        <f>IF(S80="",0,1)</f>
        <v>0</v>
      </c>
      <c r="Y80" s="90">
        <f>SUM(V80:X81)</f>
        <v>0</v>
      </c>
      <c r="Z80" s="93" t="s">
        <v>216</v>
      </c>
      <c r="AA80" s="95"/>
      <c r="AB80" s="105" t="s">
        <v>496</v>
      </c>
      <c r="AC80" s="117" t="s">
        <v>438</v>
      </c>
      <c r="AD80" s="128" t="s">
        <v>497</v>
      </c>
      <c r="AQ80" s="147" t="s">
        <v>27</v>
      </c>
    </row>
    <row r="81" spans="1:43" ht="45" customHeight="1">
      <c r="A81" s="41"/>
      <c r="B81" s="215"/>
      <c r="C81" s="234"/>
      <c r="D81" s="216"/>
      <c r="E81" s="216"/>
      <c r="F81" s="217"/>
      <c r="G81" s="222"/>
      <c r="H81" s="223"/>
      <c r="I81" s="267"/>
      <c r="J81" s="267"/>
      <c r="K81" s="267"/>
      <c r="L81" s="267"/>
      <c r="M81" s="267"/>
      <c r="N81" s="267"/>
      <c r="O81" s="267"/>
      <c r="P81" s="267"/>
      <c r="Q81" s="267"/>
      <c r="R81" s="72" t="s">
        <v>65</v>
      </c>
      <c r="S81" s="232"/>
      <c r="T81" s="41"/>
      <c r="V81" s="82"/>
      <c r="W81" s="82"/>
      <c r="AA81" s="95"/>
      <c r="AB81" s="99">
        <f>IF($S$80=AB80,2,0)</f>
        <v>0</v>
      </c>
      <c r="AC81" s="110">
        <f>IF($S$80=AC80,1,0)</f>
        <v>0</v>
      </c>
      <c r="AD81" s="114">
        <f>IF($S$80=AD80,0,0)</f>
        <v>0</v>
      </c>
      <c r="AQ81" s="148">
        <f>IF(Y80=1,SUM(AB81:AP81),0)</f>
        <v>0</v>
      </c>
    </row>
    <row r="82" spans="1:43" ht="45" customHeight="1">
      <c r="A82" s="41"/>
      <c r="B82" s="215" t="s">
        <v>175</v>
      </c>
      <c r="C82" s="234"/>
      <c r="D82" s="216" t="s">
        <v>428</v>
      </c>
      <c r="E82" s="216"/>
      <c r="F82" s="217">
        <f>IF(AND(B82="○"),1,"-")</f>
        <v>1</v>
      </c>
      <c r="G82" s="218">
        <f>IF(AND(B82="○"),AQ83,"-")</f>
        <v>0</v>
      </c>
      <c r="H82" s="219"/>
      <c r="I82" s="271" t="s">
        <v>79</v>
      </c>
      <c r="J82" s="271"/>
      <c r="K82" s="319"/>
      <c r="L82" s="319"/>
      <c r="M82" s="319"/>
      <c r="N82" s="319"/>
      <c r="O82" s="319"/>
      <c r="P82" s="319"/>
      <c r="Q82" s="319"/>
      <c r="R82" s="238" t="s">
        <v>184</v>
      </c>
      <c r="S82" s="232"/>
      <c r="T82" s="41"/>
      <c r="V82" s="81">
        <f>IF(K82="",0,1)</f>
        <v>0</v>
      </c>
      <c r="W82" s="82"/>
      <c r="X82" s="81">
        <f>IF(S82="",0,1)</f>
        <v>0</v>
      </c>
      <c r="Y82" s="90">
        <f>SUM(V82:X84)</f>
        <v>0</v>
      </c>
      <c r="Z82" s="93" t="s">
        <v>53</v>
      </c>
      <c r="AA82" s="95"/>
      <c r="AB82" s="104" t="s">
        <v>13</v>
      </c>
      <c r="AC82" s="116" t="s">
        <v>220</v>
      </c>
      <c r="AD82" s="127" t="s">
        <v>252</v>
      </c>
      <c r="AH82" s="134"/>
      <c r="AQ82" s="147" t="s">
        <v>27</v>
      </c>
    </row>
    <row r="83" spans="1:43" ht="45" customHeight="1">
      <c r="A83" s="41"/>
      <c r="B83" s="215"/>
      <c r="C83" s="234"/>
      <c r="D83" s="216"/>
      <c r="E83" s="216"/>
      <c r="F83" s="217"/>
      <c r="G83" s="220"/>
      <c r="H83" s="221"/>
      <c r="I83" s="341" t="s">
        <v>532</v>
      </c>
      <c r="J83" s="342"/>
      <c r="K83" s="257"/>
      <c r="L83" s="258"/>
      <c r="M83" s="259"/>
      <c r="N83" s="45" t="s">
        <v>239</v>
      </c>
      <c r="O83" s="257"/>
      <c r="P83" s="258"/>
      <c r="Q83" s="259"/>
      <c r="R83" s="245"/>
      <c r="S83" s="232"/>
      <c r="T83" s="41"/>
      <c r="V83" s="81">
        <f>IF(K83="",0,1)</f>
        <v>0</v>
      </c>
      <c r="W83" s="81">
        <f>IF(O83="",0,1)</f>
        <v>0</v>
      </c>
      <c r="AA83" s="95"/>
      <c r="AB83" s="99">
        <f>IF($S$82=AB82,1,0)</f>
        <v>0</v>
      </c>
      <c r="AC83" s="110">
        <f>IF($S$82=AC82,0.5,0)</f>
        <v>0</v>
      </c>
      <c r="AD83" s="114">
        <f>IF($S$82=AD82,0,0)</f>
        <v>0</v>
      </c>
      <c r="AG83" s="134"/>
      <c r="AH83" s="134"/>
      <c r="AQ83" s="148">
        <f>IF(Y82=5,SUM(AB83:AP83),0)</f>
        <v>0</v>
      </c>
    </row>
    <row r="84" spans="1:43" ht="45" customHeight="1">
      <c r="A84" s="41"/>
      <c r="B84" s="215"/>
      <c r="C84" s="234"/>
      <c r="D84" s="216"/>
      <c r="E84" s="216"/>
      <c r="F84" s="217"/>
      <c r="G84" s="222"/>
      <c r="H84" s="223"/>
      <c r="I84" s="216" t="s">
        <v>61</v>
      </c>
      <c r="J84" s="216"/>
      <c r="K84" s="319"/>
      <c r="L84" s="319"/>
      <c r="M84" s="319"/>
      <c r="N84" s="319"/>
      <c r="O84" s="319"/>
      <c r="P84" s="319"/>
      <c r="Q84" s="319"/>
      <c r="R84" s="239"/>
      <c r="S84" s="232"/>
      <c r="T84" s="41"/>
      <c r="V84" s="81">
        <f>IF(K84="",0,1)</f>
        <v>0</v>
      </c>
      <c r="W84" s="84"/>
      <c r="AA84" s="95"/>
      <c r="AG84" s="134"/>
      <c r="AH84" s="134"/>
    </row>
    <row r="85" spans="1:43" ht="45" customHeight="1">
      <c r="A85" s="41"/>
      <c r="B85" s="215" t="s">
        <v>175</v>
      </c>
      <c r="C85" s="234"/>
      <c r="D85" s="216" t="s">
        <v>423</v>
      </c>
      <c r="E85" s="216"/>
      <c r="F85" s="217">
        <f>IF(AND(B85="○"),0,"-")</f>
        <v>0</v>
      </c>
      <c r="G85" s="218">
        <f>IF(AND(B85="○"),AQ86,"-")</f>
        <v>-2</v>
      </c>
      <c r="H85" s="219"/>
      <c r="I85" s="268" t="s">
        <v>527</v>
      </c>
      <c r="J85" s="268"/>
      <c r="K85" s="268" t="s">
        <v>100</v>
      </c>
      <c r="L85" s="268"/>
      <c r="M85" s="268"/>
      <c r="N85" s="268"/>
      <c r="O85" s="268"/>
      <c r="P85" s="268"/>
      <c r="Q85" s="268"/>
      <c r="R85" s="70" t="s">
        <v>270</v>
      </c>
      <c r="S85" s="232"/>
      <c r="T85" s="41"/>
      <c r="V85" s="82"/>
      <c r="W85" s="82"/>
      <c r="X85" s="81">
        <f>IF(S85="",0,1)</f>
        <v>0</v>
      </c>
      <c r="Y85" s="90">
        <f>SUM(V85:X86)</f>
        <v>0</v>
      </c>
      <c r="Z85" s="93" t="s">
        <v>501</v>
      </c>
      <c r="AA85" s="95"/>
      <c r="AB85" s="100" t="s">
        <v>117</v>
      </c>
      <c r="AC85" s="112" t="s">
        <v>118</v>
      </c>
      <c r="AD85" s="113" t="s">
        <v>104</v>
      </c>
      <c r="AG85" s="134"/>
      <c r="AQ85" s="147" t="s">
        <v>27</v>
      </c>
    </row>
    <row r="86" spans="1:43" ht="45" customHeight="1">
      <c r="A86" s="41"/>
      <c r="B86" s="215"/>
      <c r="C86" s="235"/>
      <c r="D86" s="216"/>
      <c r="E86" s="216"/>
      <c r="F86" s="217"/>
      <c r="G86" s="222"/>
      <c r="H86" s="223"/>
      <c r="I86" s="269"/>
      <c r="J86" s="269"/>
      <c r="K86" s="270" t="s">
        <v>17</v>
      </c>
      <c r="L86" s="270"/>
      <c r="M86" s="270"/>
      <c r="N86" s="270"/>
      <c r="O86" s="270"/>
      <c r="P86" s="270"/>
      <c r="Q86" s="270"/>
      <c r="R86" s="72" t="s">
        <v>65</v>
      </c>
      <c r="S86" s="232"/>
      <c r="T86" s="41"/>
      <c r="V86" s="81">
        <f>IF(I86="",0,1)</f>
        <v>0</v>
      </c>
      <c r="W86" s="82"/>
      <c r="AA86" s="95"/>
      <c r="AB86" s="99">
        <f>IF($S$85=AB85,0,0)</f>
        <v>0</v>
      </c>
      <c r="AC86" s="110">
        <f>IF($S$85=AC85,-1,0)</f>
        <v>0</v>
      </c>
      <c r="AD86" s="114">
        <f>IF($S$85=AD85,-2,0)</f>
        <v>0</v>
      </c>
      <c r="AG86" s="134"/>
      <c r="AQ86" s="148">
        <f>IF(Y85=2,SUM(AB86:AP86),-2)</f>
        <v>-2</v>
      </c>
    </row>
    <row r="87" spans="1:43" ht="45" customHeight="1">
      <c r="A87" s="41"/>
      <c r="B87" s="215" t="s">
        <v>175</v>
      </c>
      <c r="C87" s="233" t="s">
        <v>68</v>
      </c>
      <c r="D87" s="226" t="s">
        <v>558</v>
      </c>
      <c r="E87" s="228"/>
      <c r="F87" s="217">
        <f>IF(AND(B87="○"),2,"-")</f>
        <v>2</v>
      </c>
      <c r="G87" s="241">
        <f>IF(AND(B87="○"),AQ88,"-")</f>
        <v>0</v>
      </c>
      <c r="H87" s="242"/>
      <c r="I87" s="63" t="s">
        <v>167</v>
      </c>
      <c r="J87" s="57" t="s">
        <v>166</v>
      </c>
      <c r="K87" s="260" t="s">
        <v>170</v>
      </c>
      <c r="L87" s="261"/>
      <c r="M87" s="262"/>
      <c r="N87" s="68" t="s">
        <v>187</v>
      </c>
      <c r="O87" s="260" t="s">
        <v>371</v>
      </c>
      <c r="P87" s="261"/>
      <c r="Q87" s="262"/>
      <c r="R87" s="238" t="s">
        <v>184</v>
      </c>
      <c r="S87" s="246"/>
      <c r="T87" s="41"/>
      <c r="V87" s="81">
        <f>IF(I88="",0,1)</f>
        <v>0</v>
      </c>
      <c r="W87" s="81">
        <f>IF(J88="",0,1)</f>
        <v>0</v>
      </c>
      <c r="X87" s="81">
        <f>IF(S87="",0,1)</f>
        <v>0</v>
      </c>
      <c r="Y87" s="90">
        <f>SUM(V87:X88)</f>
        <v>0</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15"/>
      <c r="C88" s="234"/>
      <c r="D88" s="229"/>
      <c r="E88" s="231"/>
      <c r="F88" s="217"/>
      <c r="G88" s="243"/>
      <c r="H88" s="244"/>
      <c r="I88" s="64"/>
      <c r="J88" s="65"/>
      <c r="K88" s="263"/>
      <c r="L88" s="264"/>
      <c r="M88" s="265"/>
      <c r="N88" s="69"/>
      <c r="O88" s="263"/>
      <c r="P88" s="264"/>
      <c r="Q88" s="265"/>
      <c r="R88" s="245"/>
      <c r="S88" s="247"/>
      <c r="T88" s="41"/>
      <c r="V88" s="81">
        <f t="shared" ref="V88:V94" si="3">IF(K88="",0,1)</f>
        <v>0</v>
      </c>
      <c r="W88" s="81">
        <f>IF(N88="",0,1)</f>
        <v>0</v>
      </c>
      <c r="X88" s="81">
        <f>IF(O88="",0,1)</f>
        <v>0</v>
      </c>
      <c r="Z88" s="94"/>
      <c r="AA88" s="95"/>
      <c r="AB88" s="99">
        <f>IF($S$87=AB87,2,0)</f>
        <v>0</v>
      </c>
      <c r="AC88" s="110">
        <f>IF($S$87=AC87,1.6,0)</f>
        <v>0</v>
      </c>
      <c r="AD88" s="110">
        <f>IF($S$87=AD87,1.2,0)</f>
        <v>0</v>
      </c>
      <c r="AE88" s="110">
        <f>IF($S$87=AE87,0.8,0)</f>
        <v>0</v>
      </c>
      <c r="AF88" s="114">
        <f>IF($S$87=AF87,0,0)</f>
        <v>0</v>
      </c>
      <c r="AG88" s="134"/>
      <c r="AH88" s="99">
        <f>IF($S$87=AH87,1.2,0)</f>
        <v>0</v>
      </c>
      <c r="AI88" s="110">
        <f>IF($S$87=AI87,0.6,0)</f>
        <v>0</v>
      </c>
      <c r="AJ88" s="114">
        <f>IF($S$87=AJ87,0,0)</f>
        <v>0</v>
      </c>
      <c r="AQ88" s="148">
        <f>IF(Y87=6,SUM(AB88:AP88),0)</f>
        <v>0</v>
      </c>
    </row>
    <row r="89" spans="1:43" ht="45" customHeight="1">
      <c r="A89" s="41"/>
      <c r="B89" s="215" t="s">
        <v>175</v>
      </c>
      <c r="C89" s="234"/>
      <c r="D89" s="226" t="s">
        <v>522</v>
      </c>
      <c r="E89" s="227"/>
      <c r="F89" s="227"/>
      <c r="G89" s="227"/>
      <c r="H89" s="227"/>
      <c r="I89" s="227"/>
      <c r="J89" s="228"/>
      <c r="K89" s="266"/>
      <c r="L89" s="266"/>
      <c r="M89" s="266"/>
      <c r="N89" s="266"/>
      <c r="O89" s="266"/>
      <c r="P89" s="266"/>
      <c r="Q89" s="266"/>
      <c r="R89" s="238" t="s">
        <v>184</v>
      </c>
      <c r="S89" s="232"/>
      <c r="T89" s="41"/>
      <c r="V89" s="81">
        <f t="shared" si="3"/>
        <v>0</v>
      </c>
      <c r="W89" s="82"/>
      <c r="X89" s="81">
        <f>IF(S89="",0,1)</f>
        <v>0</v>
      </c>
      <c r="Y89" s="90">
        <f>SUM(V89:X94)</f>
        <v>0</v>
      </c>
      <c r="Z89" s="93" t="s">
        <v>479</v>
      </c>
      <c r="AA89" s="95"/>
      <c r="AB89" s="100" t="s">
        <v>476</v>
      </c>
      <c r="AC89" s="112" t="s">
        <v>453</v>
      </c>
      <c r="AD89" s="112" t="s">
        <v>150</v>
      </c>
      <c r="AE89" s="113" t="s">
        <v>243</v>
      </c>
      <c r="AG89" s="134"/>
      <c r="AH89" s="134"/>
      <c r="AQ89" s="147" t="s">
        <v>27</v>
      </c>
    </row>
    <row r="90" spans="1:43" ht="45" customHeight="1">
      <c r="A90" s="41"/>
      <c r="B90" s="215"/>
      <c r="C90" s="234"/>
      <c r="D90" s="236"/>
      <c r="E90" s="335" t="s">
        <v>477</v>
      </c>
      <c r="F90" s="336"/>
      <c r="G90" s="336"/>
      <c r="H90" s="336"/>
      <c r="I90" s="336"/>
      <c r="J90" s="337"/>
      <c r="K90" s="338"/>
      <c r="L90" s="339"/>
      <c r="M90" s="339"/>
      <c r="N90" s="339"/>
      <c r="O90" s="339"/>
      <c r="P90" s="339"/>
      <c r="Q90" s="340"/>
      <c r="R90" s="245"/>
      <c r="S90" s="232"/>
      <c r="T90" s="41"/>
      <c r="V90" s="81">
        <f t="shared" si="3"/>
        <v>0</v>
      </c>
      <c r="W90" s="82"/>
      <c r="Z90" s="94"/>
      <c r="AA90" s="95"/>
      <c r="AB90" s="99">
        <f>IF($S$89=AB89,2,0)</f>
        <v>0</v>
      </c>
      <c r="AC90" s="110">
        <f>IF($S$89=AC89,1,0)</f>
        <v>0</v>
      </c>
      <c r="AD90" s="110">
        <f>IF($S$89=AD89,1,0)</f>
        <v>0</v>
      </c>
      <c r="AE90" s="114">
        <f>IF($S$89=AE89,0,0)</f>
        <v>0</v>
      </c>
      <c r="AG90" s="134"/>
      <c r="AH90" s="134"/>
      <c r="AQ90" s="148">
        <f>IF(Y89=8,SUM(AB90:AP90),0)</f>
        <v>0</v>
      </c>
    </row>
    <row r="91" spans="1:43" ht="45" customHeight="1">
      <c r="A91" s="41"/>
      <c r="B91" s="215"/>
      <c r="C91" s="234"/>
      <c r="D91" s="236"/>
      <c r="E91" s="248" t="s">
        <v>560</v>
      </c>
      <c r="F91" s="251">
        <f>IF(AND(B89="○"),2,"-")</f>
        <v>2</v>
      </c>
      <c r="G91" s="218">
        <f>IF(AND(B89="○"),AQ90,"-")</f>
        <v>0</v>
      </c>
      <c r="H91" s="219"/>
      <c r="I91" s="271" t="s">
        <v>79</v>
      </c>
      <c r="J91" s="271"/>
      <c r="K91" s="319"/>
      <c r="L91" s="319"/>
      <c r="M91" s="319"/>
      <c r="N91" s="319"/>
      <c r="O91" s="319"/>
      <c r="P91" s="319"/>
      <c r="Q91" s="319"/>
      <c r="R91" s="245"/>
      <c r="S91" s="232"/>
      <c r="T91" s="41"/>
      <c r="V91" s="81">
        <f t="shared" si="3"/>
        <v>0</v>
      </c>
      <c r="W91" s="82"/>
      <c r="Z91" s="94"/>
      <c r="AA91" s="95"/>
      <c r="AG91" s="134"/>
      <c r="AH91" s="134"/>
    </row>
    <row r="92" spans="1:43" ht="45" customHeight="1">
      <c r="A92" s="41"/>
      <c r="B92" s="215"/>
      <c r="C92" s="234"/>
      <c r="D92" s="236"/>
      <c r="E92" s="249"/>
      <c r="F92" s="252"/>
      <c r="G92" s="220"/>
      <c r="H92" s="221"/>
      <c r="I92" s="271" t="s">
        <v>317</v>
      </c>
      <c r="J92" s="271"/>
      <c r="K92" s="319"/>
      <c r="L92" s="319"/>
      <c r="M92" s="319"/>
      <c r="N92" s="319"/>
      <c r="O92" s="319"/>
      <c r="P92" s="319"/>
      <c r="Q92" s="319"/>
      <c r="R92" s="245"/>
      <c r="S92" s="232"/>
      <c r="T92" s="41"/>
      <c r="V92" s="81">
        <f t="shared" si="3"/>
        <v>0</v>
      </c>
      <c r="W92" s="82"/>
      <c r="Z92" s="94"/>
      <c r="AA92" s="95"/>
      <c r="AG92" s="134"/>
      <c r="AH92" s="134"/>
    </row>
    <row r="93" spans="1:43" ht="45" customHeight="1">
      <c r="A93" s="41"/>
      <c r="B93" s="215"/>
      <c r="C93" s="234"/>
      <c r="D93" s="236"/>
      <c r="E93" s="249"/>
      <c r="F93" s="252"/>
      <c r="G93" s="220"/>
      <c r="H93" s="221"/>
      <c r="I93" s="341" t="s">
        <v>529</v>
      </c>
      <c r="J93" s="342"/>
      <c r="K93" s="257"/>
      <c r="L93" s="258"/>
      <c r="M93" s="259"/>
      <c r="N93" s="45" t="s">
        <v>239</v>
      </c>
      <c r="O93" s="257"/>
      <c r="P93" s="258"/>
      <c r="Q93" s="259"/>
      <c r="R93" s="245"/>
      <c r="S93" s="232"/>
      <c r="T93" s="41"/>
      <c r="V93" s="81">
        <f t="shared" si="3"/>
        <v>0</v>
      </c>
      <c r="W93" s="81">
        <f>IF(O93="",0,1)</f>
        <v>0</v>
      </c>
      <c r="Z93" s="94"/>
      <c r="AA93" s="95"/>
      <c r="AG93" s="134"/>
      <c r="AH93" s="134"/>
    </row>
    <row r="94" spans="1:43" ht="45" customHeight="1">
      <c r="A94" s="41"/>
      <c r="B94" s="215"/>
      <c r="C94" s="234"/>
      <c r="D94" s="236"/>
      <c r="E94" s="250"/>
      <c r="F94" s="253"/>
      <c r="G94" s="222"/>
      <c r="H94" s="223"/>
      <c r="I94" s="216" t="s">
        <v>230</v>
      </c>
      <c r="J94" s="216"/>
      <c r="K94" s="319"/>
      <c r="L94" s="319"/>
      <c r="M94" s="319"/>
      <c r="N94" s="319"/>
      <c r="O94" s="319"/>
      <c r="P94" s="319"/>
      <c r="Q94" s="319"/>
      <c r="R94" s="239"/>
      <c r="S94" s="232"/>
      <c r="T94" s="41"/>
      <c r="V94" s="81">
        <f t="shared" si="3"/>
        <v>0</v>
      </c>
      <c r="W94" s="84"/>
      <c r="AA94" s="95"/>
      <c r="AG94" s="134"/>
      <c r="AH94" s="134"/>
    </row>
    <row r="95" spans="1:43" ht="45" customHeight="1">
      <c r="A95" s="41"/>
      <c r="B95" s="215" t="s">
        <v>175</v>
      </c>
      <c r="C95" s="234"/>
      <c r="D95" s="236"/>
      <c r="E95" s="224" t="s">
        <v>55</v>
      </c>
      <c r="F95" s="217">
        <f>IF(AND(B95="○"),3,"-")</f>
        <v>3</v>
      </c>
      <c r="G95" s="218">
        <f>IF(AND(B95="○"),AQ96,"-")</f>
        <v>0</v>
      </c>
      <c r="H95" s="219"/>
      <c r="I95" s="320" t="s">
        <v>37</v>
      </c>
      <c r="J95" s="321"/>
      <c r="K95" s="328"/>
      <c r="L95" s="329"/>
      <c r="M95" s="329"/>
      <c r="N95" s="329"/>
      <c r="O95" s="329"/>
      <c r="P95" s="329"/>
      <c r="Q95" s="330"/>
      <c r="R95" s="238" t="s">
        <v>184</v>
      </c>
      <c r="S95" s="232"/>
      <c r="T95" s="41"/>
      <c r="V95" s="81">
        <f>IF(AND(K95&lt;&gt;""),1,0)</f>
        <v>0</v>
      </c>
      <c r="W95" s="82"/>
      <c r="X95" s="81">
        <f>IF(S95="",0,1)</f>
        <v>0</v>
      </c>
      <c r="Y95" s="90">
        <f>SUM(V95:X96)</f>
        <v>0</v>
      </c>
      <c r="Z95" s="93" t="s">
        <v>51</v>
      </c>
      <c r="AB95" s="106" t="s">
        <v>14</v>
      </c>
      <c r="AC95" s="118" t="s">
        <v>454</v>
      </c>
      <c r="AD95" s="118" t="s">
        <v>279</v>
      </c>
      <c r="AE95" s="118" t="s">
        <v>455</v>
      </c>
      <c r="AF95" s="118" t="s">
        <v>141</v>
      </c>
      <c r="AG95" s="118" t="s">
        <v>456</v>
      </c>
      <c r="AH95" s="141" t="s">
        <v>60</v>
      </c>
      <c r="AQ95" s="147" t="s">
        <v>27</v>
      </c>
    </row>
    <row r="96" spans="1:43" ht="45" customHeight="1">
      <c r="A96" s="41"/>
      <c r="B96" s="215"/>
      <c r="C96" s="234"/>
      <c r="D96" s="236"/>
      <c r="E96" s="225"/>
      <c r="F96" s="217"/>
      <c r="G96" s="222"/>
      <c r="H96" s="223"/>
      <c r="I96" s="216" t="s">
        <v>136</v>
      </c>
      <c r="J96" s="216"/>
      <c r="K96" s="331"/>
      <c r="L96" s="332"/>
      <c r="M96" s="332"/>
      <c r="N96" s="332"/>
      <c r="O96" s="332"/>
      <c r="P96" s="332"/>
      <c r="Q96" s="67" t="s">
        <v>9</v>
      </c>
      <c r="R96" s="239"/>
      <c r="S96" s="232"/>
      <c r="T96" s="41"/>
      <c r="V96" s="81">
        <f>IF(AND(K96&lt;&gt;""),1,0)</f>
        <v>0</v>
      </c>
      <c r="W96" s="84"/>
      <c r="Z96" s="94"/>
      <c r="AB96" s="99">
        <f>IF($S$95=AB95,3,0)</f>
        <v>0</v>
      </c>
      <c r="AC96" s="110">
        <f>IF($S$95=AC95,2.5,0)</f>
        <v>0</v>
      </c>
      <c r="AD96" s="110">
        <f>IF($S$95=AD95,2,0)</f>
        <v>0</v>
      </c>
      <c r="AE96" s="110">
        <f>IF($S$95=AE95,1.5,0)</f>
        <v>0</v>
      </c>
      <c r="AF96" s="110">
        <f>IF($S$95=AF95,1,0)</f>
        <v>0</v>
      </c>
      <c r="AG96" s="110">
        <f>IF($S$95=AG95,0.5,0)</f>
        <v>0</v>
      </c>
      <c r="AH96" s="114">
        <f>IF($S$95=AH95,0,0)</f>
        <v>0</v>
      </c>
      <c r="AQ96" s="148">
        <f>IF(Y95=3,SUM(AB96:AP96),0)</f>
        <v>0</v>
      </c>
    </row>
    <row r="97" spans="1:43" ht="45" customHeight="1">
      <c r="A97" s="41"/>
      <c r="B97" s="215" t="s">
        <v>175</v>
      </c>
      <c r="C97" s="234"/>
      <c r="D97" s="236"/>
      <c r="E97" s="224" t="s">
        <v>561</v>
      </c>
      <c r="F97" s="217">
        <f>IF(AND(B97="○"),1,"-")</f>
        <v>1</v>
      </c>
      <c r="G97" s="218">
        <f>IF(AND(B97="○"),AQ98,"-")</f>
        <v>0</v>
      </c>
      <c r="H97" s="219"/>
      <c r="I97" s="333" t="s">
        <v>363</v>
      </c>
      <c r="J97" s="333"/>
      <c r="K97" s="334" t="s">
        <v>269</v>
      </c>
      <c r="L97" s="334"/>
      <c r="M97" s="334" t="s">
        <v>275</v>
      </c>
      <c r="N97" s="334"/>
      <c r="O97" s="334" t="s">
        <v>274</v>
      </c>
      <c r="P97" s="334"/>
      <c r="Q97" s="334"/>
      <c r="R97" s="240" t="s">
        <v>184</v>
      </c>
      <c r="S97" s="232"/>
      <c r="T97" s="41"/>
      <c r="V97" s="82"/>
      <c r="W97" s="82"/>
      <c r="X97" s="81">
        <f>IF(S97="",0,1)</f>
        <v>0</v>
      </c>
      <c r="Y97" s="90">
        <f>SUM(V97:X98)</f>
        <v>0</v>
      </c>
      <c r="Z97" s="93" t="s">
        <v>182</v>
      </c>
      <c r="AA97" s="95"/>
      <c r="AB97" s="104" t="s">
        <v>142</v>
      </c>
      <c r="AC97" s="116" t="s">
        <v>143</v>
      </c>
      <c r="AD97" s="127" t="s">
        <v>131</v>
      </c>
      <c r="AE97" s="134"/>
      <c r="AF97" s="134"/>
      <c r="AG97" s="134"/>
      <c r="AQ97" s="147" t="s">
        <v>27</v>
      </c>
    </row>
    <row r="98" spans="1:43" ht="45" customHeight="1">
      <c r="A98" s="41"/>
      <c r="B98" s="215"/>
      <c r="C98" s="234"/>
      <c r="D98" s="236"/>
      <c r="E98" s="225"/>
      <c r="F98" s="217"/>
      <c r="G98" s="222"/>
      <c r="H98" s="223"/>
      <c r="I98" s="254"/>
      <c r="J98" s="254"/>
      <c r="K98" s="255"/>
      <c r="L98" s="255"/>
      <c r="M98" s="255"/>
      <c r="N98" s="255"/>
      <c r="O98" s="256" t="e">
        <f>M98/K98</f>
        <v>#DIV/0!</v>
      </c>
      <c r="P98" s="256"/>
      <c r="Q98" s="256"/>
      <c r="R98" s="240"/>
      <c r="S98" s="232"/>
      <c r="T98" s="41"/>
      <c r="V98" s="81">
        <f>IF(I98="",0,1)</f>
        <v>0</v>
      </c>
      <c r="W98" s="81">
        <f>IF(K98="",0,1)</f>
        <v>0</v>
      </c>
      <c r="X98" s="81">
        <f>IF(M98="",0,1)</f>
        <v>0</v>
      </c>
      <c r="Z98" s="94"/>
      <c r="AA98" s="95"/>
      <c r="AB98" s="107">
        <f>IF($S$97=AB97,1,0)</f>
        <v>0</v>
      </c>
      <c r="AC98" s="119">
        <f>IF($S$97=AC97,0.5,0)</f>
        <v>0</v>
      </c>
      <c r="AD98" s="129">
        <f>IF($S$97=AD97,0,0)</f>
        <v>0</v>
      </c>
      <c r="AE98" s="134"/>
      <c r="AF98" s="134"/>
      <c r="AG98" s="134"/>
      <c r="AQ98" s="148">
        <f>IF(Y97=4,SUM(AB98:AP98),0)</f>
        <v>0</v>
      </c>
    </row>
    <row r="99" spans="1:43" ht="45" customHeight="1">
      <c r="A99" s="41"/>
      <c r="B99" s="215" t="s">
        <v>175</v>
      </c>
      <c r="C99" s="234"/>
      <c r="D99" s="236"/>
      <c r="E99" s="224" t="s">
        <v>147</v>
      </c>
      <c r="F99" s="217">
        <f>IF(AND(B99="○"),2,"-")</f>
        <v>2</v>
      </c>
      <c r="G99" s="218">
        <f>IF(AND(B99="○"),AQ100,"-")</f>
        <v>0</v>
      </c>
      <c r="H99" s="219"/>
      <c r="I99" s="226" t="s">
        <v>99</v>
      </c>
      <c r="J99" s="227"/>
      <c r="K99" s="227"/>
      <c r="L99" s="227"/>
      <c r="M99" s="227"/>
      <c r="N99" s="227"/>
      <c r="O99" s="227"/>
      <c r="P99" s="227"/>
      <c r="Q99" s="228"/>
      <c r="R99" s="73" t="s">
        <v>270</v>
      </c>
      <c r="S99" s="232"/>
      <c r="T99" s="41"/>
      <c r="V99" s="82"/>
      <c r="W99" s="82"/>
      <c r="X99" s="81">
        <f>IF(S99="",0,1)</f>
        <v>0</v>
      </c>
      <c r="Y99" s="90">
        <f>SUM(V99:X100)</f>
        <v>0</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15"/>
      <c r="C100" s="234"/>
      <c r="D100" s="237"/>
      <c r="E100" s="225"/>
      <c r="F100" s="217"/>
      <c r="G100" s="222"/>
      <c r="H100" s="223"/>
      <c r="I100" s="229"/>
      <c r="J100" s="230"/>
      <c r="K100" s="230"/>
      <c r="L100" s="230"/>
      <c r="M100" s="230"/>
      <c r="N100" s="230"/>
      <c r="O100" s="230"/>
      <c r="P100" s="230"/>
      <c r="Q100" s="231"/>
      <c r="R100" s="73" t="s">
        <v>65</v>
      </c>
      <c r="S100" s="232"/>
      <c r="T100" s="41"/>
      <c r="V100" s="82"/>
      <c r="W100" s="82"/>
      <c r="Z100" s="94"/>
      <c r="AA100" s="95"/>
      <c r="AB100" s="99">
        <f>IF($S$99=AB99,2,0)</f>
        <v>0</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0</v>
      </c>
    </row>
    <row r="101" spans="1:43" ht="45" customHeight="1">
      <c r="A101" s="41"/>
      <c r="B101" s="215" t="s">
        <v>175</v>
      </c>
      <c r="C101" s="234"/>
      <c r="D101" s="216" t="s">
        <v>125</v>
      </c>
      <c r="E101" s="216"/>
      <c r="F101" s="217">
        <f>IF(AND(B101="○"),1,"-")</f>
        <v>1</v>
      </c>
      <c r="G101" s="218">
        <f>IF(AND(B101="○"),AQ102,"-")</f>
        <v>0</v>
      </c>
      <c r="H101" s="219"/>
      <c r="I101" s="320" t="s">
        <v>351</v>
      </c>
      <c r="J101" s="321"/>
      <c r="K101" s="320" t="s">
        <v>280</v>
      </c>
      <c r="L101" s="322"/>
      <c r="M101" s="322"/>
      <c r="N101" s="322"/>
      <c r="O101" s="322"/>
      <c r="P101" s="322"/>
      <c r="Q101" s="321"/>
      <c r="R101" s="73" t="s">
        <v>270</v>
      </c>
      <c r="S101" s="232"/>
      <c r="T101" s="41"/>
      <c r="V101" s="81">
        <f>IF(I102="",0,1)</f>
        <v>0</v>
      </c>
      <c r="W101" s="81">
        <f>IF(K102="",0,1)</f>
        <v>0</v>
      </c>
      <c r="X101" s="81">
        <f>IF(S101="",0,1)</f>
        <v>0</v>
      </c>
      <c r="Y101" s="90">
        <f>SUM(V101:X102)</f>
        <v>0</v>
      </c>
      <c r="Z101" s="93" t="s">
        <v>51</v>
      </c>
      <c r="AA101" s="95"/>
      <c r="AB101" s="108" t="s">
        <v>207</v>
      </c>
      <c r="AC101" s="120" t="s">
        <v>204</v>
      </c>
      <c r="AD101" s="130" t="s">
        <v>110</v>
      </c>
      <c r="AE101" s="134"/>
      <c r="AF101" s="134"/>
      <c r="AG101" s="134"/>
      <c r="AQ101" s="147" t="s">
        <v>27</v>
      </c>
    </row>
    <row r="102" spans="1:43" ht="45" customHeight="1">
      <c r="A102" s="41"/>
      <c r="B102" s="215"/>
      <c r="C102" s="235"/>
      <c r="D102" s="216"/>
      <c r="E102" s="216"/>
      <c r="F102" s="217"/>
      <c r="G102" s="222"/>
      <c r="H102" s="223"/>
      <c r="I102" s="323"/>
      <c r="J102" s="324"/>
      <c r="K102" s="325"/>
      <c r="L102" s="258"/>
      <c r="M102" s="258"/>
      <c r="N102" s="258"/>
      <c r="O102" s="258"/>
      <c r="P102" s="258"/>
      <c r="Q102" s="259"/>
      <c r="R102" s="73" t="s">
        <v>65</v>
      </c>
      <c r="S102" s="232"/>
      <c r="T102" s="41"/>
      <c r="V102" s="82"/>
      <c r="W102" s="82"/>
      <c r="Z102" s="94"/>
      <c r="AA102" s="95"/>
      <c r="AB102" s="99">
        <f>IF($S$101=AB101,1,0)</f>
        <v>0</v>
      </c>
      <c r="AC102" s="110">
        <f>IF($S$101=AC101,0.5,0)</f>
        <v>0</v>
      </c>
      <c r="AD102" s="114">
        <f>IF($S$101=AD101,0,0)</f>
        <v>0</v>
      </c>
      <c r="AE102" s="134"/>
      <c r="AF102" s="134"/>
      <c r="AG102" s="134"/>
      <c r="AQ102" s="148">
        <f>IF(Y101=3,SUM(AB102:AO102),0)</f>
        <v>0</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118" priority="33">
      <formula>$B$66="-"</formula>
    </cfRule>
  </conditionalFormatting>
  <conditionalFormatting sqref="D63:G65">
    <cfRule type="expression" dxfId="117" priority="19">
      <formula>AND($B$63="-",$B$64="-",$B$65="-")</formula>
    </cfRule>
  </conditionalFormatting>
  <conditionalFormatting sqref="D89:Q89 E90:Q90 D90:D100">
    <cfRule type="expression" dxfId="116" priority="20">
      <formula>AND($B$89="-",$B$95="-",$B$97="-",$B$99="-")</formula>
    </cfRule>
  </conditionalFormatting>
  <conditionalFormatting sqref="D10:S14">
    <cfRule type="expression" dxfId="115" priority="14">
      <formula>$B$10="-"</formula>
    </cfRule>
  </conditionalFormatting>
  <conditionalFormatting sqref="D15:S16">
    <cfRule type="expression" dxfId="114" priority="42">
      <formula>$B$15="-"</formula>
    </cfRule>
  </conditionalFormatting>
  <conditionalFormatting sqref="D17:S18">
    <cfRule type="expression" dxfId="113" priority="41">
      <formula>$B$17="-"</formula>
    </cfRule>
  </conditionalFormatting>
  <conditionalFormatting sqref="D19:S20">
    <cfRule type="expression" dxfId="112" priority="40">
      <formula>$B$19="-"</formula>
    </cfRule>
  </conditionalFormatting>
  <conditionalFormatting sqref="D21:S22">
    <cfRule type="expression" dxfId="111" priority="39">
      <formula>$B$21="-"</formula>
    </cfRule>
  </conditionalFormatting>
  <conditionalFormatting sqref="D23:S24">
    <cfRule type="expression" dxfId="110" priority="38">
      <formula>$B$23="-"</formula>
    </cfRule>
  </conditionalFormatting>
  <conditionalFormatting sqref="D25:S26">
    <cfRule type="expression" dxfId="109" priority="37">
      <formula>$B$25="-"</formula>
    </cfRule>
  </conditionalFormatting>
  <conditionalFormatting sqref="D27:S28">
    <cfRule type="expression" dxfId="108" priority="36">
      <formula>$B$27="-"</formula>
    </cfRule>
  </conditionalFormatting>
  <conditionalFormatting sqref="D29:S29 D30:J33 R30:S33 D34:S34 D35:J38 R35:S38 D39:S39 D40:J43 R40:S43 D44:S44 D45:J48 R45:S48 D49:S49 D50:J53 R50:S53">
    <cfRule type="expression" dxfId="107" priority="35">
      <formula>$B$29="-"</formula>
    </cfRule>
  </conditionalFormatting>
  <conditionalFormatting sqref="D54:S62">
    <cfRule type="expression" dxfId="106" priority="3">
      <formula>$B$54="-"</formula>
    </cfRule>
  </conditionalFormatting>
  <conditionalFormatting sqref="D74:S75">
    <cfRule type="expression" dxfId="105" priority="32">
      <formula>$B$74="-"</formula>
    </cfRule>
  </conditionalFormatting>
  <conditionalFormatting sqref="D76:S77">
    <cfRule type="expression" dxfId="104" priority="31">
      <formula>$B$76="-"</formula>
    </cfRule>
  </conditionalFormatting>
  <conditionalFormatting sqref="D78:S79">
    <cfRule type="expression" dxfId="103" priority="30">
      <formula>$B$78="-"</formula>
    </cfRule>
  </conditionalFormatting>
  <conditionalFormatting sqref="D80:S81">
    <cfRule type="expression" dxfId="102" priority="29">
      <formula>$B$80="-"</formula>
    </cfRule>
  </conditionalFormatting>
  <conditionalFormatting sqref="D82:S84">
    <cfRule type="expression" dxfId="101" priority="6">
      <formula>$B$82="-"</formula>
    </cfRule>
  </conditionalFormatting>
  <conditionalFormatting sqref="D85:S86">
    <cfRule type="expression" dxfId="100" priority="27">
      <formula>$B$85="-"</formula>
    </cfRule>
  </conditionalFormatting>
  <conditionalFormatting sqref="D87:S87 D88:H88 R88:S88">
    <cfRule type="expression" dxfId="99" priority="26">
      <formula>$B$87="-"</formula>
    </cfRule>
  </conditionalFormatting>
  <conditionalFormatting sqref="D101:S102">
    <cfRule type="expression" dxfId="98" priority="4">
      <formula>$B$101="-"</formula>
    </cfRule>
  </conditionalFormatting>
  <conditionalFormatting sqref="E95:S96">
    <cfRule type="expression" dxfId="97" priority="24">
      <formula>$B$95="-"</formula>
    </cfRule>
  </conditionalFormatting>
  <conditionalFormatting sqref="E97:S98">
    <cfRule type="expression" dxfId="96" priority="5">
      <formula>$B$97="-"</formula>
    </cfRule>
  </conditionalFormatting>
  <conditionalFormatting sqref="E99:S100">
    <cfRule type="expression" dxfId="95" priority="22">
      <formula>$B$99="-"</formula>
    </cfRule>
  </conditionalFormatting>
  <conditionalFormatting sqref="H63:S63">
    <cfRule type="expression" dxfId="94" priority="45">
      <formula>$B$63="-"</formula>
    </cfRule>
  </conditionalFormatting>
  <conditionalFormatting sqref="H64:S64">
    <cfRule type="expression" dxfId="93" priority="44">
      <formula>$B$64="-"</formula>
    </cfRule>
  </conditionalFormatting>
  <conditionalFormatting sqref="H65:S65">
    <cfRule type="expression" dxfId="92" priority="43">
      <formula>$B$65="-"</formula>
    </cfRule>
  </conditionalFormatting>
  <conditionalFormatting sqref="I67:Q72">
    <cfRule type="expression" dxfId="91" priority="7">
      <formula>$B$66="-"</formula>
    </cfRule>
  </conditionalFormatting>
  <conditionalFormatting sqref="I88:Q88">
    <cfRule type="expression" dxfId="90" priority="2">
      <formula>$B$87="-"</formula>
    </cfRule>
  </conditionalFormatting>
  <conditionalFormatting sqref="I73:S73">
    <cfRule type="expression" dxfId="89" priority="17">
      <formula>$B$66="-"</formula>
    </cfRule>
  </conditionalFormatting>
  <conditionalFormatting sqref="K30:Q33">
    <cfRule type="expression" dxfId="88" priority="16">
      <formula>$B$32="-"</formula>
    </cfRule>
  </conditionalFormatting>
  <conditionalFormatting sqref="K35:Q38">
    <cfRule type="expression" dxfId="87" priority="13">
      <formula>$B$32="-"</formula>
    </cfRule>
  </conditionalFormatting>
  <conditionalFormatting sqref="K40:Q43">
    <cfRule type="expression" dxfId="86" priority="12">
      <formula>$B$32="-"</formula>
    </cfRule>
  </conditionalFormatting>
  <conditionalFormatting sqref="K45:Q48">
    <cfRule type="expression" dxfId="85" priority="11">
      <formula>$B$32="-"</formula>
    </cfRule>
  </conditionalFormatting>
  <conditionalFormatting sqref="K50:Q53">
    <cfRule type="expression" dxfId="84" priority="10">
      <formula>$B$32="-"</formula>
    </cfRule>
  </conditionalFormatting>
  <conditionalFormatting sqref="K86:Q86">
    <cfRule type="expression" dxfId="83" priority="18">
      <formula>$I$86="措置無し"</formula>
    </cfRule>
  </conditionalFormatting>
  <conditionalFormatting sqref="K92:Q92">
    <cfRule type="expression" dxfId="82" priority="1">
      <formula>$B$89="-"</formula>
    </cfRule>
  </conditionalFormatting>
  <conditionalFormatting sqref="R89:S94 E91:Q91 E92:J92 E93:Q94">
    <cfRule type="expression" dxfId="81"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200-000000000000}">
          <x14:formula1>
            <xm:f>リスト!$AB$21:$AB$22</xm:f>
          </x14:formula1>
          <xm:sqref>N88</xm:sqref>
        </x14:dataValidation>
        <x14:dataValidation type="list" allowBlank="1" showInputMessage="1" showErrorMessage="1" xr:uid="{00000000-0002-0000-0200-000001000000}">
          <x14:formula1>
            <xm:f>リスト!$AB$17:$AB$19</xm:f>
          </x14:formula1>
          <xm:sqref>O88</xm:sqref>
        </x14:dataValidation>
        <x14:dataValidation type="list" allowBlank="1" showInputMessage="1" showErrorMessage="1" xr:uid="{00000000-0002-0000-0200-000002000000}">
          <x14:formula1>
            <xm:f>リスト!$AA$9:$AA$12</xm:f>
          </x14:formula1>
          <xm:sqref>I86:J86</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リスト!$T$4:$T$6</xm:f>
          </x14:formula1>
          <xm:sqref>S65</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S101:S102</xm:sqref>
        </x14:dataValidation>
        <x14:dataValidation type="list" allowBlank="1" showInputMessage="1" showErrorMessage="1" xr:uid="{00000000-0002-0000-0200-000009000000}">
          <x14:formula1>
            <xm:f>リスト!$AF$4:$AF$18</xm:f>
          </x14:formula1>
          <xm:sqref>S99:S100</xm:sqref>
        </x14:dataValidation>
        <x14:dataValidation type="list" allowBlank="1" showInputMessage="1" showErrorMessage="1" xr:uid="{00000000-0002-0000-0200-00000A000000}">
          <x14:formula1>
            <xm:f>リスト!$AE$4:$AE$6</xm:f>
          </x14:formula1>
          <xm:sqref>S97:S98</xm:sqref>
        </x14:dataValidation>
        <x14:dataValidation type="list" allowBlank="1" showInputMessage="1" showErrorMessage="1" xr:uid="{00000000-0002-0000-0200-00000B000000}">
          <x14:formula1>
            <xm:f>リスト!$AD$4:$AD$10</xm:f>
          </x14:formula1>
          <xm:sqref>S95:S96</xm:sqref>
        </x14:dataValidation>
        <x14:dataValidation type="list" allowBlank="1" showInputMessage="1" showErrorMessage="1" xr:uid="{00000000-0002-0000-0200-00000C000000}">
          <x14:formula1>
            <xm:f>リスト!$AB$4:$AB$12</xm:f>
          </x14:formula1>
          <xm:sqref>S87:S88</xm:sqref>
        </x14:dataValidation>
        <x14:dataValidation type="list" allowBlank="1" showInputMessage="1" showErrorMessage="1" xr:uid="{00000000-0002-0000-0200-00000D000000}">
          <x14:formula1>
            <xm:f>リスト!$Y$4:$Y$6</xm:f>
          </x14:formula1>
          <xm:sqref>S80:S81</xm:sqref>
        </x14:dataValidation>
        <x14:dataValidation type="list" allowBlank="1" showInputMessage="1" showErrorMessage="1" xr:uid="{00000000-0002-0000-0200-00000E000000}">
          <x14:formula1>
            <xm:f>リスト!$X$4:$X$6</xm:f>
          </x14:formula1>
          <xm:sqref>S78:S79</xm:sqref>
        </x14:dataValidation>
        <x14:dataValidation type="list" allowBlank="1" showInputMessage="1" showErrorMessage="1" xr:uid="{00000000-0002-0000-0200-00000F000000}">
          <x14:formula1>
            <xm:f>リスト!$Z$4:$Z$6</xm:f>
          </x14:formula1>
          <xm:sqref>S82:S84</xm:sqref>
        </x14:dataValidation>
        <x14:dataValidation type="list" allowBlank="1" showInputMessage="1" showErrorMessage="1" xr:uid="{00000000-0002-0000-0200-000010000000}">
          <x14:formula1>
            <xm:f>リスト!$AA$4:$AA$6</xm:f>
          </x14:formula1>
          <xm:sqref>S85:S86</xm:sqref>
        </x14:dataValidation>
        <x14:dataValidation type="list" allowBlank="1" showInputMessage="1" showErrorMessage="1" xr:uid="{00000000-0002-0000-0200-000011000000}">
          <x14:formula1>
            <xm:f>リスト!$S$4:$S$7</xm:f>
          </x14:formula1>
          <xm:sqref>S64</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6000000}">
          <x14:formula1>
            <xm:f>リスト!$D$4:$D$12</xm:f>
          </x14:formula1>
          <xm:sqref>K28:Q28</xm:sqref>
        </x14:dataValidation>
        <x14:dataValidation type="list" allowBlank="1" showInputMessage="1" showErrorMessage="1" xr:uid="{00000000-0002-0000-0200-000017000000}">
          <x14:formula1>
            <xm:f>リスト!$L$9:$L$12</xm:f>
          </x14:formula1>
          <xm:sqref>K27:Q27</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K95:Q95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200-000020000000}">
          <x14:formula1>
            <xm:f>リスト!$J$5:$J$6</xm:f>
          </x14:formula1>
          <xm:sqref>S73</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S89:S94</xm:sqref>
        </x14:dataValidation>
        <x14:dataValidation type="list" allowBlank="1" showInputMessage="1" showErrorMessage="1" xr:uid="{00000000-0002-0000-0200-000023000000}">
          <x14:formula1>
            <xm:f>リスト!$C$4:$C$5</xm:f>
          </x14:formula1>
          <xm:sqref>K90</xm:sqref>
        </x14:dataValidation>
        <x14:dataValidation type="list" allowBlank="1" showInputMessage="1" showErrorMessage="1" xr:uid="{00000000-0002-0000-0200-000024000000}">
          <x14:formula1>
            <xm:f>リスト!$V$10:$V$11</xm:f>
          </x14:formula1>
          <xm:sqref>I75</xm:sqref>
        </x14:dataValidation>
        <x14:dataValidation type="list" allowBlank="1" showInputMessage="1" showErrorMessage="1" xr:uid="{00000000-0002-0000-0200-000025000000}">
          <x14:formula1>
            <xm:f>リスト!$V$4:$V$6</xm:f>
          </x14:formula1>
          <xm:sqref>S74:S75</xm:sqref>
        </x14:dataValidation>
        <x14:dataValidation type="list" allowBlank="1" showInputMessage="1" showErrorMessage="1" xr:uid="{00000000-0002-0000-0200-000026000000}">
          <x14:formula1>
            <xm:f>リスト!$W$4:$W$6</xm:f>
          </x14:formula1>
          <xm:sqref>S76:S77</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リスト!$U$4:$U$11</xm:f>
          </x14:formula1>
          <xm:sqref>S66:S72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R102"/>
  <sheetViews>
    <sheetView view="pageBreakPreview" topLeftCell="A48" zoomScale="55" zoomScaleNormal="55" zoomScaleSheetLayoutView="55" workbookViewId="0">
      <selection activeCell="I65" sqref="I65:Q65"/>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367" t="s">
        <v>310</v>
      </c>
      <c r="D3" s="367"/>
      <c r="E3" s="367"/>
      <c r="F3" s="368" t="s">
        <v>480</v>
      </c>
      <c r="G3" s="369"/>
      <c r="H3" s="369"/>
      <c r="I3" s="369"/>
      <c r="J3" s="370"/>
      <c r="K3" s="66"/>
      <c r="L3" s="66"/>
      <c r="M3" s="66"/>
      <c r="N3" s="66"/>
      <c r="O3" s="66"/>
      <c r="P3" s="371" t="s">
        <v>253</v>
      </c>
      <c r="Q3" s="372"/>
      <c r="R3" s="373"/>
      <c r="S3" s="75">
        <f>SUM(F10:F102)</f>
        <v>35.5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367" t="s">
        <v>0</v>
      </c>
      <c r="D4" s="367"/>
      <c r="E4" s="367"/>
      <c r="F4" s="368" t="s">
        <v>536</v>
      </c>
      <c r="G4" s="369"/>
      <c r="H4" s="369"/>
      <c r="I4" s="369"/>
      <c r="J4" s="370"/>
      <c r="K4" s="52"/>
      <c r="L4" s="52"/>
      <c r="M4" s="52"/>
      <c r="N4" s="52"/>
      <c r="O4" s="52"/>
      <c r="P4" s="371" t="s">
        <v>339</v>
      </c>
      <c r="Q4" s="372"/>
      <c r="R4" s="373"/>
      <c r="S4" s="75">
        <f>SUM(G10:G102)</f>
        <v>31.45</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367" t="s">
        <v>6</v>
      </c>
      <c r="D5" s="367"/>
      <c r="E5" s="374"/>
      <c r="F5" s="375" t="s">
        <v>507</v>
      </c>
      <c r="G5" s="376"/>
      <c r="H5" s="376"/>
      <c r="I5" s="376"/>
      <c r="J5" s="377"/>
      <c r="K5" s="52"/>
      <c r="L5" s="52"/>
      <c r="M5" s="52"/>
      <c r="N5" s="52"/>
      <c r="O5" s="52"/>
      <c r="P5" s="378" t="s">
        <v>127</v>
      </c>
      <c r="Q5" s="379"/>
      <c r="R5" s="380"/>
      <c r="S5" s="76">
        <f>ROUND(S4*AQ8/S3,4)</f>
        <v>17.718299999999999</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326" t="s">
        <v>306</v>
      </c>
      <c r="G7" s="326"/>
      <c r="H7" s="326"/>
      <c r="I7" s="326"/>
      <c r="J7" s="326"/>
      <c r="K7" s="326"/>
      <c r="L7" s="326"/>
      <c r="M7" s="326"/>
      <c r="N7" s="326"/>
      <c r="O7" s="326"/>
      <c r="P7" s="326"/>
      <c r="Q7" s="326"/>
      <c r="R7" s="326"/>
      <c r="S7" s="326"/>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327"/>
      <c r="G8" s="327"/>
      <c r="H8" s="327"/>
      <c r="I8" s="327"/>
      <c r="J8" s="327"/>
      <c r="K8" s="327"/>
      <c r="L8" s="327"/>
      <c r="M8" s="327"/>
      <c r="N8" s="327"/>
      <c r="O8" s="327"/>
      <c r="P8" s="327"/>
      <c r="Q8" s="327"/>
      <c r="R8" s="327"/>
      <c r="S8" s="327"/>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364" t="s">
        <v>23</v>
      </c>
      <c r="D9" s="364"/>
      <c r="E9" s="364"/>
      <c r="F9" s="45" t="s">
        <v>327</v>
      </c>
      <c r="G9" s="365" t="s">
        <v>285</v>
      </c>
      <c r="H9" s="366"/>
      <c r="I9" s="364" t="s">
        <v>42</v>
      </c>
      <c r="J9" s="364"/>
      <c r="K9" s="364"/>
      <c r="L9" s="364"/>
      <c r="M9" s="364"/>
      <c r="N9" s="364"/>
      <c r="O9" s="364"/>
      <c r="P9" s="364"/>
      <c r="Q9" s="364"/>
      <c r="R9" s="364"/>
      <c r="S9" s="364"/>
      <c r="T9" s="41"/>
      <c r="V9" s="80" t="s">
        <v>22</v>
      </c>
      <c r="AC9" s="111"/>
      <c r="AD9" s="111"/>
    </row>
    <row r="10" spans="1:44" ht="45" customHeight="1">
      <c r="A10" s="41"/>
      <c r="B10" s="215" t="s">
        <v>175</v>
      </c>
      <c r="C10" s="233" t="s">
        <v>178</v>
      </c>
      <c r="D10" s="216" t="s">
        <v>516</v>
      </c>
      <c r="E10" s="216"/>
      <c r="F10" s="217">
        <f>IF(AND(B10="○"),2,"-")</f>
        <v>2</v>
      </c>
      <c r="G10" s="218">
        <f>IF(AND(B10="○"),AQ11,"-")</f>
        <v>2</v>
      </c>
      <c r="H10" s="219"/>
      <c r="I10" s="271" t="s">
        <v>318</v>
      </c>
      <c r="J10" s="271"/>
      <c r="K10" s="319" t="s">
        <v>600</v>
      </c>
      <c r="L10" s="319"/>
      <c r="M10" s="319"/>
      <c r="N10" s="319"/>
      <c r="O10" s="319"/>
      <c r="P10" s="319"/>
      <c r="Q10" s="319"/>
      <c r="R10" s="238" t="s">
        <v>184</v>
      </c>
      <c r="S10" s="232"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15"/>
      <c r="C11" s="234"/>
      <c r="D11" s="216"/>
      <c r="E11" s="216"/>
      <c r="F11" s="217"/>
      <c r="G11" s="220"/>
      <c r="H11" s="221"/>
      <c r="I11" s="271" t="s">
        <v>317</v>
      </c>
      <c r="J11" s="271"/>
      <c r="K11" s="319" t="s">
        <v>601</v>
      </c>
      <c r="L11" s="319"/>
      <c r="M11" s="319"/>
      <c r="N11" s="319"/>
      <c r="O11" s="319"/>
      <c r="P11" s="319"/>
      <c r="Q11" s="319"/>
      <c r="R11" s="245"/>
      <c r="S11" s="232"/>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15"/>
      <c r="C12" s="234"/>
      <c r="D12" s="216"/>
      <c r="E12" s="216"/>
      <c r="F12" s="217"/>
      <c r="G12" s="220"/>
      <c r="H12" s="221"/>
      <c r="I12" s="341" t="s">
        <v>529</v>
      </c>
      <c r="J12" s="342"/>
      <c r="K12" s="257">
        <v>45413</v>
      </c>
      <c r="L12" s="258"/>
      <c r="M12" s="259"/>
      <c r="N12" s="45" t="s">
        <v>239</v>
      </c>
      <c r="O12" s="257">
        <v>45627</v>
      </c>
      <c r="P12" s="258"/>
      <c r="Q12" s="259"/>
      <c r="R12" s="245"/>
      <c r="S12" s="232"/>
      <c r="T12" s="41"/>
      <c r="V12" s="81">
        <f>IF(K12="",0,1)</f>
        <v>1</v>
      </c>
      <c r="W12" s="81">
        <f>IF(O12="",0,1)</f>
        <v>1</v>
      </c>
      <c r="AG12" s="134"/>
      <c r="AH12" s="134"/>
    </row>
    <row r="13" spans="1:44" ht="45" customHeight="1">
      <c r="A13" s="41"/>
      <c r="B13" s="215"/>
      <c r="C13" s="234"/>
      <c r="D13" s="216"/>
      <c r="E13" s="216"/>
      <c r="F13" s="217"/>
      <c r="G13" s="220"/>
      <c r="H13" s="221"/>
      <c r="I13" s="216" t="s">
        <v>185</v>
      </c>
      <c r="J13" s="216"/>
      <c r="K13" s="319" t="s">
        <v>593</v>
      </c>
      <c r="L13" s="319"/>
      <c r="M13" s="319"/>
      <c r="N13" s="319"/>
      <c r="O13" s="319"/>
      <c r="P13" s="319"/>
      <c r="Q13" s="319"/>
      <c r="R13" s="245"/>
      <c r="S13" s="232"/>
      <c r="T13" s="41"/>
      <c r="V13" s="81">
        <f>IF(K13="",0,1)</f>
        <v>1</v>
      </c>
      <c r="W13" s="82"/>
      <c r="AH13" s="134"/>
    </row>
    <row r="14" spans="1:44" ht="45" customHeight="1">
      <c r="A14" s="41"/>
      <c r="B14" s="215"/>
      <c r="C14" s="234"/>
      <c r="D14" s="216"/>
      <c r="E14" s="216"/>
      <c r="F14" s="217"/>
      <c r="G14" s="222"/>
      <c r="H14" s="223"/>
      <c r="I14" s="216" t="s">
        <v>230</v>
      </c>
      <c r="J14" s="216"/>
      <c r="K14" s="319" t="s">
        <v>594</v>
      </c>
      <c r="L14" s="319"/>
      <c r="M14" s="319"/>
      <c r="N14" s="319"/>
      <c r="O14" s="319"/>
      <c r="P14" s="319"/>
      <c r="Q14" s="319"/>
      <c r="R14" s="239"/>
      <c r="S14" s="232"/>
      <c r="T14" s="41"/>
      <c r="V14" s="81">
        <f>IF(K14="",0,1)</f>
        <v>1</v>
      </c>
      <c r="W14" s="84"/>
      <c r="AA14" s="95"/>
      <c r="AG14" s="134"/>
      <c r="AH14" s="134"/>
    </row>
    <row r="15" spans="1:44" ht="45" customHeight="1">
      <c r="A15" s="41"/>
      <c r="B15" s="215" t="s">
        <v>175</v>
      </c>
      <c r="C15" s="234"/>
      <c r="D15" s="216" t="s">
        <v>542</v>
      </c>
      <c r="E15" s="216"/>
      <c r="F15" s="217">
        <f>IF(AND(B15="○"),3,"-")</f>
        <v>3</v>
      </c>
      <c r="G15" s="218">
        <f>IF(AND(B15="○"),AQ16,"-")</f>
        <v>3</v>
      </c>
      <c r="H15" s="219"/>
      <c r="I15" s="216" t="s">
        <v>229</v>
      </c>
      <c r="J15" s="216"/>
      <c r="K15" s="266" t="s">
        <v>32</v>
      </c>
      <c r="L15" s="266"/>
      <c r="M15" s="266"/>
      <c r="N15" s="266"/>
      <c r="O15" s="266"/>
      <c r="P15" s="266"/>
      <c r="Q15" s="266"/>
      <c r="R15" s="70" t="s">
        <v>270</v>
      </c>
      <c r="S15" s="232"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15"/>
      <c r="C16" s="234"/>
      <c r="D16" s="216"/>
      <c r="E16" s="216"/>
      <c r="F16" s="217"/>
      <c r="G16" s="222"/>
      <c r="H16" s="223"/>
      <c r="I16" s="216" t="s">
        <v>299</v>
      </c>
      <c r="J16" s="216"/>
      <c r="K16" s="331">
        <v>88</v>
      </c>
      <c r="L16" s="332"/>
      <c r="M16" s="332"/>
      <c r="N16" s="332"/>
      <c r="O16" s="332"/>
      <c r="P16" s="332"/>
      <c r="Q16" s="67" t="s">
        <v>9</v>
      </c>
      <c r="R16" s="72" t="s">
        <v>65</v>
      </c>
      <c r="S16" s="232"/>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15" t="s">
        <v>175</v>
      </c>
      <c r="C17" s="234"/>
      <c r="D17" s="216" t="s">
        <v>46</v>
      </c>
      <c r="E17" s="216"/>
      <c r="F17" s="217">
        <f>IF(AND(B17="○"),1,"-")</f>
        <v>1</v>
      </c>
      <c r="G17" s="218">
        <f>IF(AND(B17="○"),AQ18,"-")</f>
        <v>1</v>
      </c>
      <c r="H17" s="219"/>
      <c r="I17" s="216" t="s">
        <v>384</v>
      </c>
      <c r="J17" s="216"/>
      <c r="K17" s="319" t="s">
        <v>92</v>
      </c>
      <c r="L17" s="319"/>
      <c r="M17" s="319"/>
      <c r="N17" s="319"/>
      <c r="O17" s="319"/>
      <c r="P17" s="319"/>
      <c r="Q17" s="319"/>
      <c r="R17" s="70" t="s">
        <v>270</v>
      </c>
      <c r="S17" s="232"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15"/>
      <c r="C18" s="234"/>
      <c r="D18" s="216"/>
      <c r="E18" s="216"/>
      <c r="F18" s="217"/>
      <c r="G18" s="222"/>
      <c r="H18" s="223"/>
      <c r="I18" s="216" t="s">
        <v>97</v>
      </c>
      <c r="J18" s="216"/>
      <c r="K18" s="319" t="s">
        <v>32</v>
      </c>
      <c r="L18" s="319"/>
      <c r="M18" s="319"/>
      <c r="N18" s="319"/>
      <c r="O18" s="319"/>
      <c r="P18" s="319"/>
      <c r="Q18" s="319"/>
      <c r="R18" s="72" t="s">
        <v>65</v>
      </c>
      <c r="S18" s="232"/>
      <c r="T18" s="41"/>
      <c r="V18" s="81">
        <f>IF(K18="",0,1)</f>
        <v>1</v>
      </c>
      <c r="W18" s="84"/>
      <c r="AA18" s="95"/>
      <c r="AB18" s="99">
        <f>IF($S$17=AB17,1,0)</f>
        <v>1</v>
      </c>
      <c r="AC18" s="114">
        <f>IF($S$17=AC17,0,0)</f>
        <v>0</v>
      </c>
      <c r="AG18" s="134"/>
      <c r="AH18" s="134"/>
      <c r="AQ18" s="148">
        <f>IF(Y17=3,SUM(AB18:AP18),0)</f>
        <v>1</v>
      </c>
    </row>
    <row r="19" spans="1:43" ht="45" customHeight="1">
      <c r="A19" s="41"/>
      <c r="B19" s="215" t="s">
        <v>17</v>
      </c>
      <c r="C19" s="234"/>
      <c r="D19" s="216" t="s">
        <v>543</v>
      </c>
      <c r="E19" s="216"/>
      <c r="F19" s="217" t="str">
        <f>IF(AND(B19="○"),1,"-")</f>
        <v>-</v>
      </c>
      <c r="G19" s="218" t="str">
        <f>IF(AND(B19="○"),AQ20,"-")</f>
        <v>-</v>
      </c>
      <c r="H19" s="219"/>
      <c r="I19" s="216" t="s">
        <v>384</v>
      </c>
      <c r="J19" s="216"/>
      <c r="K19" s="319"/>
      <c r="L19" s="319"/>
      <c r="M19" s="319"/>
      <c r="N19" s="319"/>
      <c r="O19" s="319"/>
      <c r="P19" s="319"/>
      <c r="Q19" s="319"/>
      <c r="R19" s="70" t="s">
        <v>270</v>
      </c>
      <c r="S19" s="232"/>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15"/>
      <c r="C20" s="234"/>
      <c r="D20" s="216"/>
      <c r="E20" s="216"/>
      <c r="F20" s="217"/>
      <c r="G20" s="222"/>
      <c r="H20" s="223"/>
      <c r="I20" s="216" t="s">
        <v>97</v>
      </c>
      <c r="J20" s="216"/>
      <c r="K20" s="319"/>
      <c r="L20" s="319"/>
      <c r="M20" s="319"/>
      <c r="N20" s="319"/>
      <c r="O20" s="319"/>
      <c r="P20" s="319"/>
      <c r="Q20" s="319"/>
      <c r="R20" s="72" t="s">
        <v>65</v>
      </c>
      <c r="S20" s="232"/>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15" t="s">
        <v>175</v>
      </c>
      <c r="C21" s="234"/>
      <c r="D21" s="216" t="s">
        <v>111</v>
      </c>
      <c r="E21" s="216"/>
      <c r="F21" s="217">
        <f>IF(AND(B21="○"),2,"-")</f>
        <v>2</v>
      </c>
      <c r="G21" s="218">
        <f>IF(AND(B21="○"),AQ22,"-")</f>
        <v>2</v>
      </c>
      <c r="H21" s="219"/>
      <c r="I21" s="313" t="s">
        <v>307</v>
      </c>
      <c r="J21" s="314"/>
      <c r="K21" s="314"/>
      <c r="L21" s="314"/>
      <c r="M21" s="314"/>
      <c r="N21" s="314"/>
      <c r="O21" s="314"/>
      <c r="P21" s="314"/>
      <c r="Q21" s="315"/>
      <c r="R21" s="70" t="s">
        <v>270</v>
      </c>
      <c r="S21" s="232"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15"/>
      <c r="C22" s="234"/>
      <c r="D22" s="216"/>
      <c r="E22" s="216"/>
      <c r="F22" s="217"/>
      <c r="G22" s="222"/>
      <c r="H22" s="223"/>
      <c r="I22" s="316"/>
      <c r="J22" s="317"/>
      <c r="K22" s="317"/>
      <c r="L22" s="317"/>
      <c r="M22" s="317"/>
      <c r="N22" s="317"/>
      <c r="O22" s="317"/>
      <c r="P22" s="317"/>
      <c r="Q22" s="318"/>
      <c r="R22" s="72" t="s">
        <v>65</v>
      </c>
      <c r="S22" s="232"/>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15" t="s">
        <v>17</v>
      </c>
      <c r="C23" s="234"/>
      <c r="D23" s="216" t="s">
        <v>402</v>
      </c>
      <c r="E23" s="216"/>
      <c r="F23" s="217" t="str">
        <f>IF(AND(B23="○"),2,"-")</f>
        <v>-</v>
      </c>
      <c r="G23" s="218" t="str">
        <f>IF(AND(B23="○"),AQ24,"-")</f>
        <v>-</v>
      </c>
      <c r="H23" s="219"/>
      <c r="I23" s="313" t="s">
        <v>307</v>
      </c>
      <c r="J23" s="314"/>
      <c r="K23" s="314"/>
      <c r="L23" s="314"/>
      <c r="M23" s="314"/>
      <c r="N23" s="314"/>
      <c r="O23" s="314"/>
      <c r="P23" s="314"/>
      <c r="Q23" s="315"/>
      <c r="R23" s="70" t="s">
        <v>270</v>
      </c>
      <c r="S23" s="232"/>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15"/>
      <c r="C24" s="234"/>
      <c r="D24" s="216"/>
      <c r="E24" s="216"/>
      <c r="F24" s="217"/>
      <c r="G24" s="222"/>
      <c r="H24" s="223"/>
      <c r="I24" s="316"/>
      <c r="J24" s="317"/>
      <c r="K24" s="317"/>
      <c r="L24" s="317"/>
      <c r="M24" s="317"/>
      <c r="N24" s="317"/>
      <c r="O24" s="317"/>
      <c r="P24" s="317"/>
      <c r="Q24" s="318"/>
      <c r="R24" s="72" t="s">
        <v>65</v>
      </c>
      <c r="S24" s="232"/>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15" t="s">
        <v>17</v>
      </c>
      <c r="C25" s="234"/>
      <c r="D25" s="216" t="s">
        <v>544</v>
      </c>
      <c r="E25" s="216"/>
      <c r="F25" s="217" t="str">
        <f>IF(AND(B25="○"),2,"-")</f>
        <v>-</v>
      </c>
      <c r="G25" s="218" t="str">
        <f>IF(AND(B25="○"),AQ26,"-")</f>
        <v>-</v>
      </c>
      <c r="H25" s="219"/>
      <c r="I25" s="313" t="s">
        <v>307</v>
      </c>
      <c r="J25" s="314"/>
      <c r="K25" s="314"/>
      <c r="L25" s="314"/>
      <c r="M25" s="314"/>
      <c r="N25" s="314"/>
      <c r="O25" s="314"/>
      <c r="P25" s="314"/>
      <c r="Q25" s="315"/>
      <c r="R25" s="70" t="s">
        <v>270</v>
      </c>
      <c r="S25" s="232"/>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15"/>
      <c r="C26" s="234"/>
      <c r="D26" s="216"/>
      <c r="E26" s="216"/>
      <c r="F26" s="217"/>
      <c r="G26" s="222"/>
      <c r="H26" s="223"/>
      <c r="I26" s="316"/>
      <c r="J26" s="317"/>
      <c r="K26" s="317"/>
      <c r="L26" s="317"/>
      <c r="M26" s="317"/>
      <c r="N26" s="317"/>
      <c r="O26" s="317"/>
      <c r="P26" s="317"/>
      <c r="Q26" s="318"/>
      <c r="R26" s="72" t="s">
        <v>65</v>
      </c>
      <c r="S26" s="232"/>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15" t="s">
        <v>175</v>
      </c>
      <c r="C27" s="234"/>
      <c r="D27" s="216" t="s">
        <v>96</v>
      </c>
      <c r="E27" s="216"/>
      <c r="F27" s="217">
        <f>IF(AND(B27="○"),1,"-")</f>
        <v>1</v>
      </c>
      <c r="G27" s="218">
        <f>IF(AND(B27="○"),AQ28,"-")</f>
        <v>1</v>
      </c>
      <c r="H27" s="219"/>
      <c r="I27" s="267" t="s">
        <v>356</v>
      </c>
      <c r="J27" s="267"/>
      <c r="K27" s="319" t="s">
        <v>225</v>
      </c>
      <c r="L27" s="319"/>
      <c r="M27" s="319"/>
      <c r="N27" s="319"/>
      <c r="O27" s="319"/>
      <c r="P27" s="319"/>
      <c r="Q27" s="319"/>
      <c r="R27" s="70" t="s">
        <v>270</v>
      </c>
      <c r="S27" s="232"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15"/>
      <c r="C28" s="234"/>
      <c r="D28" s="216"/>
      <c r="E28" s="216"/>
      <c r="F28" s="217"/>
      <c r="G28" s="222"/>
      <c r="H28" s="223"/>
      <c r="I28" s="267" t="s">
        <v>324</v>
      </c>
      <c r="J28" s="267"/>
      <c r="K28" s="319" t="s">
        <v>309</v>
      </c>
      <c r="L28" s="319"/>
      <c r="M28" s="319"/>
      <c r="N28" s="319"/>
      <c r="O28" s="319"/>
      <c r="P28" s="319"/>
      <c r="Q28" s="319"/>
      <c r="R28" s="72" t="s">
        <v>65</v>
      </c>
      <c r="S28" s="232"/>
      <c r="T28" s="41"/>
      <c r="V28" s="81">
        <f>IF(K28="",0,1)</f>
        <v>1</v>
      </c>
      <c r="W28" s="84"/>
      <c r="AA28" s="95"/>
      <c r="AB28" s="99">
        <f>IF($S$27=AB27,1,0)</f>
        <v>1</v>
      </c>
      <c r="AC28" s="110">
        <f>IF($S$27=AC27,0.5,0)</f>
        <v>0</v>
      </c>
      <c r="AD28" s="114">
        <f>IF($S$27=AD27,0,0)</f>
        <v>0</v>
      </c>
      <c r="AG28" s="134"/>
      <c r="AQ28" s="148">
        <f>IF(Y27=3,SUM(AB28:AP28),0)</f>
        <v>1</v>
      </c>
    </row>
    <row r="29" spans="1:43" ht="45" customHeight="1">
      <c r="A29" s="41"/>
      <c r="B29" s="283" t="s">
        <v>175</v>
      </c>
      <c r="C29" s="234"/>
      <c r="D29" s="289" t="s">
        <v>551</v>
      </c>
      <c r="E29" s="290"/>
      <c r="F29" s="251">
        <f>IF(AND(B29="○"),3,"-")</f>
        <v>3</v>
      </c>
      <c r="G29" s="218">
        <f>IF(AND(B29="○"),AQ31,"-")</f>
        <v>2</v>
      </c>
      <c r="H29" s="219"/>
      <c r="I29" s="361" t="s">
        <v>498</v>
      </c>
      <c r="J29" s="362"/>
      <c r="K29" s="362"/>
      <c r="L29" s="362"/>
      <c r="M29" s="362"/>
      <c r="N29" s="362"/>
      <c r="O29" s="362"/>
      <c r="P29" s="362"/>
      <c r="Q29" s="363"/>
      <c r="R29" s="238" t="s">
        <v>184</v>
      </c>
      <c r="S29" s="298" t="s">
        <v>199</v>
      </c>
      <c r="T29" s="41"/>
      <c r="AA29" s="95"/>
      <c r="AE29" s="132"/>
      <c r="AG29" s="134"/>
      <c r="AI29" s="132"/>
      <c r="AL29" s="132"/>
      <c r="AO29" s="132"/>
    </row>
    <row r="30" spans="1:43" ht="45" customHeight="1">
      <c r="A30" s="41"/>
      <c r="B30" s="284"/>
      <c r="C30" s="234"/>
      <c r="D30" s="291"/>
      <c r="E30" s="292"/>
      <c r="F30" s="252"/>
      <c r="G30" s="220"/>
      <c r="H30" s="221"/>
      <c r="I30" s="320" t="s">
        <v>318</v>
      </c>
      <c r="J30" s="321"/>
      <c r="K30" s="319" t="s">
        <v>236</v>
      </c>
      <c r="L30" s="319"/>
      <c r="M30" s="319"/>
      <c r="N30" s="319"/>
      <c r="O30" s="319"/>
      <c r="P30" s="319"/>
      <c r="Q30" s="319"/>
      <c r="R30" s="245"/>
      <c r="S30" s="299"/>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284"/>
      <c r="C31" s="234"/>
      <c r="D31" s="291"/>
      <c r="E31" s="292"/>
      <c r="F31" s="252"/>
      <c r="G31" s="220"/>
      <c r="H31" s="221"/>
      <c r="I31" s="320" t="s">
        <v>38</v>
      </c>
      <c r="J31" s="321"/>
      <c r="K31" s="319" t="s">
        <v>579</v>
      </c>
      <c r="L31" s="319"/>
      <c r="M31" s="319"/>
      <c r="N31" s="319"/>
      <c r="O31" s="319"/>
      <c r="P31" s="319"/>
      <c r="Q31" s="319"/>
      <c r="R31" s="245"/>
      <c r="S31" s="299"/>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284"/>
      <c r="C32" s="234"/>
      <c r="D32" s="291"/>
      <c r="E32" s="292"/>
      <c r="F32" s="252"/>
      <c r="G32" s="220"/>
      <c r="H32" s="221"/>
      <c r="I32" s="267" t="s">
        <v>592</v>
      </c>
      <c r="J32" s="267"/>
      <c r="K32" s="360">
        <v>45627</v>
      </c>
      <c r="L32" s="319"/>
      <c r="M32" s="319"/>
      <c r="N32" s="319"/>
      <c r="O32" s="319"/>
      <c r="P32" s="319"/>
      <c r="Q32" s="319"/>
      <c r="R32" s="245"/>
      <c r="S32" s="299"/>
      <c r="T32" s="41"/>
      <c r="V32" s="81">
        <f>IF(K32="",0,1)</f>
        <v>1</v>
      </c>
      <c r="W32" s="85"/>
      <c r="AA32" s="95"/>
      <c r="AB32" s="95"/>
      <c r="AC32" s="95"/>
      <c r="AD32" s="95"/>
      <c r="AE32" s="95"/>
      <c r="AG32" s="134"/>
    </row>
    <row r="33" spans="1:33" ht="45" customHeight="1">
      <c r="A33" s="41"/>
      <c r="B33" s="284"/>
      <c r="C33" s="234"/>
      <c r="D33" s="291"/>
      <c r="E33" s="292"/>
      <c r="F33" s="252"/>
      <c r="G33" s="220"/>
      <c r="H33" s="221"/>
      <c r="I33" s="216" t="s">
        <v>230</v>
      </c>
      <c r="J33" s="216"/>
      <c r="K33" s="319" t="s">
        <v>595</v>
      </c>
      <c r="L33" s="319"/>
      <c r="M33" s="319"/>
      <c r="N33" s="319"/>
      <c r="O33" s="319"/>
      <c r="P33" s="319"/>
      <c r="Q33" s="319"/>
      <c r="R33" s="245"/>
      <c r="S33" s="299"/>
      <c r="T33" s="41"/>
      <c r="V33" s="81">
        <f>IF(K33="",0,1)</f>
        <v>1</v>
      </c>
      <c r="W33" s="85"/>
      <c r="AA33" s="95"/>
      <c r="AB33" s="95"/>
      <c r="AC33" s="95"/>
      <c r="AD33" s="95"/>
      <c r="AE33" s="95"/>
      <c r="AG33" s="134"/>
    </row>
    <row r="34" spans="1:33" ht="45" customHeight="1">
      <c r="A34" s="41"/>
      <c r="B34" s="284"/>
      <c r="C34" s="234"/>
      <c r="D34" s="291"/>
      <c r="E34" s="292"/>
      <c r="F34" s="252"/>
      <c r="G34" s="220"/>
      <c r="H34" s="221"/>
      <c r="I34" s="356" t="s">
        <v>300</v>
      </c>
      <c r="J34" s="357"/>
      <c r="K34" s="357"/>
      <c r="L34" s="357"/>
      <c r="M34" s="357"/>
      <c r="N34" s="357"/>
      <c r="O34" s="357"/>
      <c r="P34" s="357"/>
      <c r="Q34" s="358"/>
      <c r="R34" s="245"/>
      <c r="S34" s="299"/>
      <c r="T34" s="41"/>
      <c r="W34" s="86"/>
      <c r="AA34" s="95"/>
      <c r="AB34" s="95"/>
      <c r="AC34" s="95"/>
      <c r="AD34" s="95"/>
      <c r="AE34" s="95"/>
      <c r="AG34" s="134"/>
    </row>
    <row r="35" spans="1:33" ht="45" customHeight="1">
      <c r="A35" s="41"/>
      <c r="B35" s="284"/>
      <c r="C35" s="234"/>
      <c r="D35" s="291"/>
      <c r="E35" s="292"/>
      <c r="F35" s="252"/>
      <c r="G35" s="220"/>
      <c r="H35" s="221"/>
      <c r="I35" s="320" t="s">
        <v>318</v>
      </c>
      <c r="J35" s="321"/>
      <c r="K35" s="359" t="s">
        <v>236</v>
      </c>
      <c r="L35" s="359"/>
      <c r="M35" s="359"/>
      <c r="N35" s="359"/>
      <c r="O35" s="359"/>
      <c r="P35" s="359"/>
      <c r="Q35" s="359"/>
      <c r="R35" s="245"/>
      <c r="S35" s="299"/>
      <c r="T35" s="41"/>
      <c r="V35" s="81">
        <f>IF(K35="",0,1)</f>
        <v>1</v>
      </c>
      <c r="W35" s="85"/>
      <c r="Y35" s="90">
        <f>SUM(V35:W38)</f>
        <v>4</v>
      </c>
      <c r="Z35" s="93" t="s">
        <v>182</v>
      </c>
      <c r="AA35" s="95"/>
      <c r="AB35" s="95"/>
      <c r="AC35" s="95"/>
      <c r="AD35" s="95"/>
      <c r="AE35" s="95"/>
      <c r="AG35" s="134"/>
    </row>
    <row r="36" spans="1:33" ht="45" customHeight="1">
      <c r="A36" s="41"/>
      <c r="B36" s="284"/>
      <c r="C36" s="234"/>
      <c r="D36" s="291"/>
      <c r="E36" s="292"/>
      <c r="F36" s="252"/>
      <c r="G36" s="220"/>
      <c r="H36" s="221"/>
      <c r="I36" s="320" t="s">
        <v>38</v>
      </c>
      <c r="J36" s="321"/>
      <c r="K36" s="319" t="s">
        <v>579</v>
      </c>
      <c r="L36" s="319"/>
      <c r="M36" s="319"/>
      <c r="N36" s="319"/>
      <c r="O36" s="319"/>
      <c r="P36" s="319"/>
      <c r="Q36" s="319"/>
      <c r="R36" s="245"/>
      <c r="S36" s="299"/>
      <c r="T36" s="41"/>
      <c r="V36" s="81">
        <f>IF(K36="",0,1)</f>
        <v>1</v>
      </c>
      <c r="W36" s="85"/>
      <c r="AA36" s="95"/>
      <c r="AB36" s="95"/>
      <c r="AC36" s="95"/>
      <c r="AD36" s="95"/>
      <c r="AE36" s="95"/>
      <c r="AG36" s="134"/>
    </row>
    <row r="37" spans="1:33" ht="45" customHeight="1">
      <c r="A37" s="41"/>
      <c r="B37" s="284"/>
      <c r="C37" s="234"/>
      <c r="D37" s="291"/>
      <c r="E37" s="292"/>
      <c r="F37" s="252"/>
      <c r="G37" s="220"/>
      <c r="H37" s="221"/>
      <c r="I37" s="267" t="s">
        <v>592</v>
      </c>
      <c r="J37" s="267"/>
      <c r="K37" s="360">
        <v>45597</v>
      </c>
      <c r="L37" s="319"/>
      <c r="M37" s="319"/>
      <c r="N37" s="319"/>
      <c r="O37" s="319"/>
      <c r="P37" s="319"/>
      <c r="Q37" s="319"/>
      <c r="R37" s="245"/>
      <c r="S37" s="299"/>
      <c r="T37" s="41"/>
      <c r="V37" s="81">
        <f>IF(K37="",0,1)</f>
        <v>1</v>
      </c>
      <c r="W37" s="85"/>
      <c r="AA37" s="95"/>
      <c r="AB37" s="95"/>
      <c r="AC37" s="95"/>
      <c r="AD37" s="95"/>
      <c r="AE37" s="95"/>
      <c r="AG37" s="134"/>
    </row>
    <row r="38" spans="1:33" ht="45" customHeight="1">
      <c r="A38" s="41"/>
      <c r="B38" s="284"/>
      <c r="C38" s="234"/>
      <c r="D38" s="291"/>
      <c r="E38" s="292"/>
      <c r="F38" s="252"/>
      <c r="G38" s="220"/>
      <c r="H38" s="221"/>
      <c r="I38" s="216" t="s">
        <v>230</v>
      </c>
      <c r="J38" s="216"/>
      <c r="K38" s="319" t="s">
        <v>595</v>
      </c>
      <c r="L38" s="319"/>
      <c r="M38" s="319"/>
      <c r="N38" s="319"/>
      <c r="O38" s="319"/>
      <c r="P38" s="319"/>
      <c r="Q38" s="319"/>
      <c r="R38" s="245"/>
      <c r="S38" s="299"/>
      <c r="T38" s="41"/>
      <c r="V38" s="81">
        <f>IF(K38="",0,1)</f>
        <v>1</v>
      </c>
      <c r="W38" s="85"/>
      <c r="AA38" s="95"/>
      <c r="AB38" s="95"/>
      <c r="AC38" s="95"/>
      <c r="AD38" s="95"/>
      <c r="AE38" s="95"/>
      <c r="AG38" s="134"/>
    </row>
    <row r="39" spans="1:33" ht="45" customHeight="1">
      <c r="A39" s="41"/>
      <c r="B39" s="284"/>
      <c r="C39" s="234"/>
      <c r="D39" s="291"/>
      <c r="E39" s="292"/>
      <c r="F39" s="252"/>
      <c r="G39" s="220"/>
      <c r="H39" s="221"/>
      <c r="I39" s="356" t="s">
        <v>499</v>
      </c>
      <c r="J39" s="357"/>
      <c r="K39" s="357"/>
      <c r="L39" s="357"/>
      <c r="M39" s="357"/>
      <c r="N39" s="357"/>
      <c r="O39" s="357"/>
      <c r="P39" s="357"/>
      <c r="Q39" s="358"/>
      <c r="R39" s="245"/>
      <c r="S39" s="299"/>
      <c r="T39" s="41"/>
      <c r="W39" s="86"/>
      <c r="AA39" s="95"/>
      <c r="AB39" s="95"/>
      <c r="AC39" s="95"/>
      <c r="AD39" s="95"/>
      <c r="AE39" s="95"/>
      <c r="AG39" s="134"/>
    </row>
    <row r="40" spans="1:33" ht="45" customHeight="1">
      <c r="A40" s="41"/>
      <c r="B40" s="284"/>
      <c r="C40" s="234"/>
      <c r="D40" s="291"/>
      <c r="E40" s="292"/>
      <c r="F40" s="252"/>
      <c r="G40" s="220"/>
      <c r="H40" s="221"/>
      <c r="I40" s="320" t="s">
        <v>318</v>
      </c>
      <c r="J40" s="321"/>
      <c r="K40" s="359" t="s">
        <v>236</v>
      </c>
      <c r="L40" s="359"/>
      <c r="M40" s="359"/>
      <c r="N40" s="359"/>
      <c r="O40" s="359"/>
      <c r="P40" s="359"/>
      <c r="Q40" s="359"/>
      <c r="R40" s="245"/>
      <c r="S40" s="299"/>
      <c r="T40" s="41"/>
      <c r="V40" s="81">
        <f>IF(K40="",0,1)</f>
        <v>1</v>
      </c>
      <c r="W40" s="85"/>
      <c r="Y40" s="90">
        <f>SUM(V40:W43)</f>
        <v>4</v>
      </c>
      <c r="Z40" s="93" t="s">
        <v>182</v>
      </c>
      <c r="AA40" s="95"/>
      <c r="AB40" s="95"/>
      <c r="AC40" s="95"/>
      <c r="AD40" s="95"/>
      <c r="AE40" s="95"/>
      <c r="AG40" s="134"/>
    </row>
    <row r="41" spans="1:33" ht="45" customHeight="1">
      <c r="A41" s="41"/>
      <c r="B41" s="284"/>
      <c r="C41" s="234"/>
      <c r="D41" s="291"/>
      <c r="E41" s="292"/>
      <c r="F41" s="252"/>
      <c r="G41" s="220"/>
      <c r="H41" s="221"/>
      <c r="I41" s="320" t="s">
        <v>38</v>
      </c>
      <c r="J41" s="321"/>
      <c r="K41" s="319" t="s">
        <v>579</v>
      </c>
      <c r="L41" s="319"/>
      <c r="M41" s="319"/>
      <c r="N41" s="319"/>
      <c r="O41" s="319"/>
      <c r="P41" s="319"/>
      <c r="Q41" s="319"/>
      <c r="R41" s="245"/>
      <c r="S41" s="299"/>
      <c r="T41" s="41"/>
      <c r="V41" s="81">
        <f>IF(K41="",0,1)</f>
        <v>1</v>
      </c>
      <c r="W41" s="85"/>
      <c r="AA41" s="95"/>
      <c r="AB41" s="95"/>
      <c r="AC41" s="95"/>
      <c r="AD41" s="95"/>
      <c r="AE41" s="95"/>
      <c r="AG41" s="134"/>
    </row>
    <row r="42" spans="1:33" ht="45" customHeight="1">
      <c r="A42" s="41"/>
      <c r="B42" s="284"/>
      <c r="C42" s="234"/>
      <c r="D42" s="291"/>
      <c r="E42" s="292"/>
      <c r="F42" s="252"/>
      <c r="G42" s="220"/>
      <c r="H42" s="221"/>
      <c r="I42" s="267" t="s">
        <v>592</v>
      </c>
      <c r="J42" s="267"/>
      <c r="K42" s="360">
        <v>45626</v>
      </c>
      <c r="L42" s="319"/>
      <c r="M42" s="319"/>
      <c r="N42" s="319"/>
      <c r="O42" s="319"/>
      <c r="P42" s="319"/>
      <c r="Q42" s="319"/>
      <c r="R42" s="245"/>
      <c r="S42" s="299"/>
      <c r="T42" s="41"/>
      <c r="V42" s="81">
        <f>IF(K42="",0,1)</f>
        <v>1</v>
      </c>
      <c r="W42" s="85"/>
      <c r="AA42" s="95"/>
      <c r="AB42" s="95"/>
      <c r="AC42" s="95"/>
      <c r="AD42" s="95"/>
      <c r="AE42" s="95"/>
      <c r="AG42" s="134"/>
    </row>
    <row r="43" spans="1:33" ht="45" customHeight="1">
      <c r="A43" s="41"/>
      <c r="B43" s="284"/>
      <c r="C43" s="234"/>
      <c r="D43" s="291"/>
      <c r="E43" s="292"/>
      <c r="F43" s="252"/>
      <c r="G43" s="220"/>
      <c r="H43" s="221"/>
      <c r="I43" s="216" t="s">
        <v>230</v>
      </c>
      <c r="J43" s="216"/>
      <c r="K43" s="319" t="s">
        <v>595</v>
      </c>
      <c r="L43" s="319"/>
      <c r="M43" s="319"/>
      <c r="N43" s="319"/>
      <c r="O43" s="319"/>
      <c r="P43" s="319"/>
      <c r="Q43" s="319"/>
      <c r="R43" s="245"/>
      <c r="S43" s="299"/>
      <c r="T43" s="41"/>
      <c r="V43" s="81">
        <f>IF(K43="",0,1)</f>
        <v>1</v>
      </c>
      <c r="W43" s="85"/>
      <c r="AA43" s="95"/>
      <c r="AB43" s="95"/>
      <c r="AC43" s="95"/>
      <c r="AD43" s="95"/>
      <c r="AE43" s="95"/>
      <c r="AG43" s="134"/>
    </row>
    <row r="44" spans="1:33" ht="45" customHeight="1">
      <c r="A44" s="41"/>
      <c r="B44" s="284"/>
      <c r="C44" s="234"/>
      <c r="D44" s="291"/>
      <c r="E44" s="292"/>
      <c r="F44" s="252"/>
      <c r="G44" s="220"/>
      <c r="H44" s="221"/>
      <c r="I44" s="356" t="s">
        <v>553</v>
      </c>
      <c r="J44" s="357"/>
      <c r="K44" s="357"/>
      <c r="L44" s="357"/>
      <c r="M44" s="357"/>
      <c r="N44" s="357"/>
      <c r="O44" s="357"/>
      <c r="P44" s="357"/>
      <c r="Q44" s="358"/>
      <c r="R44" s="245"/>
      <c r="S44" s="299"/>
      <c r="T44" s="41"/>
      <c r="W44" s="86"/>
      <c r="AA44" s="95"/>
      <c r="AB44" s="95"/>
      <c r="AC44" s="95"/>
      <c r="AD44" s="95"/>
      <c r="AE44" s="95"/>
      <c r="AG44" s="134"/>
    </row>
    <row r="45" spans="1:33" ht="45" customHeight="1">
      <c r="A45" s="41"/>
      <c r="B45" s="284"/>
      <c r="C45" s="234"/>
      <c r="D45" s="291"/>
      <c r="E45" s="292"/>
      <c r="F45" s="252"/>
      <c r="G45" s="220"/>
      <c r="H45" s="221"/>
      <c r="I45" s="320" t="s">
        <v>318</v>
      </c>
      <c r="J45" s="321"/>
      <c r="K45" s="359"/>
      <c r="L45" s="359"/>
      <c r="M45" s="359"/>
      <c r="N45" s="359"/>
      <c r="O45" s="359"/>
      <c r="P45" s="359"/>
      <c r="Q45" s="359"/>
      <c r="R45" s="245"/>
      <c r="S45" s="299"/>
      <c r="T45" s="41"/>
      <c r="V45" s="81">
        <f>IF(K45="",0,1)</f>
        <v>0</v>
      </c>
      <c r="W45" s="85"/>
      <c r="Y45" s="90">
        <f>SUM(V45:W48)</f>
        <v>0</v>
      </c>
      <c r="Z45" s="93" t="s">
        <v>182</v>
      </c>
      <c r="AA45" s="95"/>
      <c r="AB45" s="95"/>
      <c r="AC45" s="95"/>
      <c r="AD45" s="95"/>
      <c r="AE45" s="95"/>
      <c r="AG45" s="134"/>
    </row>
    <row r="46" spans="1:33" ht="45" customHeight="1">
      <c r="A46" s="41"/>
      <c r="B46" s="284"/>
      <c r="C46" s="234"/>
      <c r="D46" s="291"/>
      <c r="E46" s="292"/>
      <c r="F46" s="252"/>
      <c r="G46" s="220"/>
      <c r="H46" s="221"/>
      <c r="I46" s="320" t="s">
        <v>38</v>
      </c>
      <c r="J46" s="321"/>
      <c r="K46" s="319"/>
      <c r="L46" s="319"/>
      <c r="M46" s="319"/>
      <c r="N46" s="319"/>
      <c r="O46" s="319"/>
      <c r="P46" s="319"/>
      <c r="Q46" s="319"/>
      <c r="R46" s="245"/>
      <c r="S46" s="299"/>
      <c r="T46" s="41"/>
      <c r="V46" s="81">
        <f>IF(K46="",0,1)</f>
        <v>0</v>
      </c>
      <c r="W46" s="85"/>
      <c r="AA46" s="95"/>
      <c r="AB46" s="95"/>
      <c r="AC46" s="95"/>
      <c r="AD46" s="95"/>
      <c r="AE46" s="95"/>
      <c r="AG46" s="134"/>
    </row>
    <row r="47" spans="1:33" ht="45" customHeight="1">
      <c r="A47" s="41"/>
      <c r="B47" s="284"/>
      <c r="C47" s="234"/>
      <c r="D47" s="291"/>
      <c r="E47" s="292"/>
      <c r="F47" s="252"/>
      <c r="G47" s="220"/>
      <c r="H47" s="221"/>
      <c r="I47" s="267" t="s">
        <v>592</v>
      </c>
      <c r="J47" s="267"/>
      <c r="K47" s="360"/>
      <c r="L47" s="319"/>
      <c r="M47" s="319"/>
      <c r="N47" s="319"/>
      <c r="O47" s="319"/>
      <c r="P47" s="319"/>
      <c r="Q47" s="319"/>
      <c r="R47" s="245"/>
      <c r="S47" s="299"/>
      <c r="T47" s="41"/>
      <c r="V47" s="81">
        <f>IF(K47="",0,1)</f>
        <v>0</v>
      </c>
      <c r="W47" s="85"/>
      <c r="AA47" s="95"/>
      <c r="AB47" s="95"/>
      <c r="AC47" s="95"/>
      <c r="AD47" s="95"/>
      <c r="AE47" s="95"/>
      <c r="AG47" s="134"/>
    </row>
    <row r="48" spans="1:33" ht="45" customHeight="1">
      <c r="A48" s="41"/>
      <c r="B48" s="284"/>
      <c r="C48" s="234"/>
      <c r="D48" s="291"/>
      <c r="E48" s="292"/>
      <c r="F48" s="252"/>
      <c r="G48" s="220"/>
      <c r="H48" s="221"/>
      <c r="I48" s="216" t="s">
        <v>230</v>
      </c>
      <c r="J48" s="216"/>
      <c r="K48" s="319"/>
      <c r="L48" s="319"/>
      <c r="M48" s="319"/>
      <c r="N48" s="319"/>
      <c r="O48" s="319"/>
      <c r="P48" s="319"/>
      <c r="Q48" s="319"/>
      <c r="R48" s="245"/>
      <c r="S48" s="299"/>
      <c r="T48" s="41"/>
      <c r="V48" s="81">
        <f>IF(K48="",0,1)</f>
        <v>0</v>
      </c>
      <c r="W48" s="85"/>
      <c r="AA48" s="95"/>
      <c r="AB48" s="95"/>
      <c r="AC48" s="95"/>
      <c r="AD48" s="95"/>
      <c r="AE48" s="95"/>
      <c r="AG48" s="134"/>
    </row>
    <row r="49" spans="1:43" ht="45" customHeight="1">
      <c r="A49" s="41"/>
      <c r="B49" s="284"/>
      <c r="C49" s="234"/>
      <c r="D49" s="291"/>
      <c r="E49" s="292"/>
      <c r="F49" s="252"/>
      <c r="G49" s="220"/>
      <c r="H49" s="221"/>
      <c r="I49" s="356" t="s">
        <v>261</v>
      </c>
      <c r="J49" s="357"/>
      <c r="K49" s="357"/>
      <c r="L49" s="357"/>
      <c r="M49" s="357"/>
      <c r="N49" s="357"/>
      <c r="O49" s="357"/>
      <c r="P49" s="357"/>
      <c r="Q49" s="358"/>
      <c r="R49" s="245"/>
      <c r="S49" s="299"/>
      <c r="T49" s="41"/>
      <c r="W49" s="86"/>
      <c r="AA49" s="95"/>
      <c r="AB49" s="95"/>
      <c r="AC49" s="95"/>
      <c r="AD49" s="95"/>
      <c r="AE49" s="95"/>
      <c r="AG49" s="134"/>
    </row>
    <row r="50" spans="1:43" ht="45" customHeight="1">
      <c r="A50" s="41"/>
      <c r="B50" s="284"/>
      <c r="C50" s="234"/>
      <c r="D50" s="291"/>
      <c r="E50" s="292"/>
      <c r="F50" s="252"/>
      <c r="G50" s="220"/>
      <c r="H50" s="221"/>
      <c r="I50" s="320" t="s">
        <v>318</v>
      </c>
      <c r="J50" s="321"/>
      <c r="K50" s="359"/>
      <c r="L50" s="359"/>
      <c r="M50" s="359"/>
      <c r="N50" s="359"/>
      <c r="O50" s="359"/>
      <c r="P50" s="359"/>
      <c r="Q50" s="359"/>
      <c r="R50" s="245"/>
      <c r="S50" s="299"/>
      <c r="T50" s="41"/>
      <c r="V50" s="81">
        <f t="shared" ref="V50:V55" si="0">IF(K50="",0,1)</f>
        <v>0</v>
      </c>
      <c r="W50" s="85"/>
      <c r="Y50" s="90">
        <f>SUM(V50:W53)</f>
        <v>0</v>
      </c>
      <c r="Z50" s="93" t="s">
        <v>182</v>
      </c>
      <c r="AA50" s="95"/>
      <c r="AB50" s="95"/>
      <c r="AC50" s="95"/>
      <c r="AD50" s="95"/>
      <c r="AE50" s="95"/>
      <c r="AG50" s="134"/>
    </row>
    <row r="51" spans="1:43" ht="45" customHeight="1">
      <c r="A51" s="41"/>
      <c r="B51" s="284"/>
      <c r="C51" s="234"/>
      <c r="D51" s="291"/>
      <c r="E51" s="292"/>
      <c r="F51" s="252"/>
      <c r="G51" s="220"/>
      <c r="H51" s="221"/>
      <c r="I51" s="320" t="s">
        <v>38</v>
      </c>
      <c r="J51" s="321"/>
      <c r="K51" s="319"/>
      <c r="L51" s="319"/>
      <c r="M51" s="319"/>
      <c r="N51" s="319"/>
      <c r="O51" s="319"/>
      <c r="P51" s="319"/>
      <c r="Q51" s="319"/>
      <c r="R51" s="245"/>
      <c r="S51" s="299"/>
      <c r="T51" s="41"/>
      <c r="V51" s="81">
        <f t="shared" si="0"/>
        <v>0</v>
      </c>
      <c r="W51" s="85"/>
      <c r="AA51" s="95"/>
      <c r="AB51" s="95"/>
      <c r="AC51" s="95"/>
      <c r="AD51" s="95"/>
      <c r="AE51" s="95"/>
      <c r="AG51" s="134"/>
    </row>
    <row r="52" spans="1:43" ht="45" customHeight="1">
      <c r="A52" s="41"/>
      <c r="B52" s="284"/>
      <c r="C52" s="234"/>
      <c r="D52" s="291"/>
      <c r="E52" s="292"/>
      <c r="F52" s="252"/>
      <c r="G52" s="220"/>
      <c r="H52" s="221"/>
      <c r="I52" s="267" t="s">
        <v>592</v>
      </c>
      <c r="J52" s="267"/>
      <c r="K52" s="360"/>
      <c r="L52" s="319"/>
      <c r="M52" s="319"/>
      <c r="N52" s="319"/>
      <c r="O52" s="319"/>
      <c r="P52" s="319"/>
      <c r="Q52" s="319"/>
      <c r="R52" s="245"/>
      <c r="S52" s="299"/>
      <c r="T52" s="41"/>
      <c r="V52" s="81">
        <f t="shared" si="0"/>
        <v>0</v>
      </c>
      <c r="W52" s="85"/>
      <c r="AA52" s="95"/>
      <c r="AB52" s="95"/>
      <c r="AC52" s="95"/>
      <c r="AD52" s="95"/>
      <c r="AE52" s="95"/>
      <c r="AG52" s="134"/>
    </row>
    <row r="53" spans="1:43" ht="45" customHeight="1">
      <c r="A53" s="41"/>
      <c r="B53" s="285"/>
      <c r="C53" s="235"/>
      <c r="D53" s="293"/>
      <c r="E53" s="294"/>
      <c r="F53" s="253"/>
      <c r="G53" s="222"/>
      <c r="H53" s="223"/>
      <c r="I53" s="216" t="s">
        <v>230</v>
      </c>
      <c r="J53" s="216"/>
      <c r="K53" s="319"/>
      <c r="L53" s="319"/>
      <c r="M53" s="319"/>
      <c r="N53" s="319"/>
      <c r="O53" s="319"/>
      <c r="P53" s="319"/>
      <c r="Q53" s="319"/>
      <c r="R53" s="239"/>
      <c r="S53" s="300"/>
      <c r="T53" s="41"/>
      <c r="V53" s="81">
        <f t="shared" si="0"/>
        <v>0</v>
      </c>
      <c r="W53" s="85"/>
      <c r="AA53" s="95"/>
      <c r="AB53" s="95"/>
      <c r="AC53" s="95"/>
      <c r="AD53" s="95"/>
      <c r="AE53" s="95"/>
      <c r="AG53" s="134"/>
    </row>
    <row r="54" spans="1:43" ht="45" customHeight="1">
      <c r="A54" s="41"/>
      <c r="B54" s="283" t="s">
        <v>175</v>
      </c>
      <c r="C54" s="233" t="s">
        <v>308</v>
      </c>
      <c r="D54" s="286" t="s">
        <v>19</v>
      </c>
      <c r="E54" s="216" t="s">
        <v>36</v>
      </c>
      <c r="F54" s="251">
        <f>IF(AND(B54="○"),4,"-")</f>
        <v>4</v>
      </c>
      <c r="G54" s="212">
        <f>SUM(H54:H62)</f>
        <v>2.5</v>
      </c>
      <c r="H54" s="272">
        <f>IF(AND(B54="○"),AQ55,"-")</f>
        <v>1</v>
      </c>
      <c r="I54" s="226" t="s">
        <v>340</v>
      </c>
      <c r="J54" s="228"/>
      <c r="K54" s="319" t="s">
        <v>577</v>
      </c>
      <c r="L54" s="319"/>
      <c r="M54" s="319"/>
      <c r="N54" s="319"/>
      <c r="O54" s="319"/>
      <c r="P54" s="319"/>
      <c r="Q54" s="319"/>
      <c r="R54" s="70" t="s">
        <v>270</v>
      </c>
      <c r="S54" s="232"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284"/>
      <c r="C55" s="234"/>
      <c r="D55" s="287"/>
      <c r="E55" s="216"/>
      <c r="F55" s="252"/>
      <c r="G55" s="213"/>
      <c r="H55" s="272"/>
      <c r="I55" s="216" t="s">
        <v>273</v>
      </c>
      <c r="J55" s="216"/>
      <c r="K55" s="319" t="s">
        <v>259</v>
      </c>
      <c r="L55" s="319"/>
      <c r="M55" s="319"/>
      <c r="N55" s="319"/>
      <c r="O55" s="319"/>
      <c r="P55" s="319"/>
      <c r="Q55" s="319"/>
      <c r="R55" s="72" t="s">
        <v>65</v>
      </c>
      <c r="S55" s="232"/>
      <c r="T55" s="41"/>
      <c r="V55" s="81">
        <f t="shared" si="0"/>
        <v>1</v>
      </c>
      <c r="W55" s="82"/>
      <c r="AA55" s="95"/>
      <c r="AB55" s="99">
        <f>IF($S$54=AB54,1,0)</f>
        <v>1</v>
      </c>
      <c r="AC55" s="110">
        <f>IF($S$54=AC54,0.5,0)</f>
        <v>0</v>
      </c>
      <c r="AD55" s="114">
        <f>IF($S$54=AD54,0,0)</f>
        <v>0</v>
      </c>
      <c r="AG55" s="134"/>
      <c r="AQ55" s="148">
        <f>IF(Y54=3,SUM(AB55:AP55),0)</f>
        <v>1</v>
      </c>
    </row>
    <row r="56" spans="1:43" ht="45" customHeight="1">
      <c r="A56" s="41"/>
      <c r="B56" s="284"/>
      <c r="C56" s="234"/>
      <c r="D56" s="287"/>
      <c r="E56" s="216" t="s">
        <v>554</v>
      </c>
      <c r="F56" s="252"/>
      <c r="G56" s="213"/>
      <c r="H56" s="272">
        <f>IF(AND(B54="○"),AQ57,"-")</f>
        <v>0.5</v>
      </c>
      <c r="I56" s="49" t="s">
        <v>1</v>
      </c>
      <c r="J56" s="49" t="s">
        <v>361</v>
      </c>
      <c r="K56" s="301" t="s">
        <v>73</v>
      </c>
      <c r="L56" s="302"/>
      <c r="M56" s="302"/>
      <c r="N56" s="302"/>
      <c r="O56" s="302"/>
      <c r="P56" s="302"/>
      <c r="Q56" s="303"/>
      <c r="R56" s="70" t="s">
        <v>270</v>
      </c>
      <c r="S56" s="232" t="s">
        <v>311</v>
      </c>
      <c r="V56" s="82"/>
      <c r="W56" s="82"/>
      <c r="X56" s="81">
        <f>IF(S56="",0,1)</f>
        <v>1</v>
      </c>
      <c r="AA56" s="97">
        <f>COUNTIF(Y57:Y58,3)</f>
        <v>2</v>
      </c>
      <c r="AB56" s="100" t="s">
        <v>525</v>
      </c>
      <c r="AC56" s="112" t="s">
        <v>149</v>
      </c>
      <c r="AD56" s="113" t="s">
        <v>101</v>
      </c>
      <c r="AG56" s="134"/>
      <c r="AQ56" s="147" t="s">
        <v>27</v>
      </c>
    </row>
    <row r="57" spans="1:43" ht="45" customHeight="1">
      <c r="A57" s="41"/>
      <c r="B57" s="284"/>
      <c r="C57" s="234"/>
      <c r="D57" s="287"/>
      <c r="E57" s="216"/>
      <c r="F57" s="252"/>
      <c r="G57" s="213"/>
      <c r="H57" s="272"/>
      <c r="I57" s="59" t="s">
        <v>362</v>
      </c>
      <c r="J57" s="59" t="s">
        <v>580</v>
      </c>
      <c r="K57" s="352">
        <v>45748</v>
      </c>
      <c r="L57" s="353"/>
      <c r="M57" s="353"/>
      <c r="N57" s="353"/>
      <c r="O57" s="353"/>
      <c r="P57" s="353"/>
      <c r="Q57" s="354"/>
      <c r="R57" s="71"/>
      <c r="S57" s="232"/>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284"/>
      <c r="C58" s="234"/>
      <c r="D58" s="287"/>
      <c r="E58" s="216"/>
      <c r="F58" s="252"/>
      <c r="G58" s="213"/>
      <c r="H58" s="272"/>
      <c r="I58" s="59" t="s">
        <v>367</v>
      </c>
      <c r="J58" s="59" t="s">
        <v>17</v>
      </c>
      <c r="K58" s="352" t="s">
        <v>17</v>
      </c>
      <c r="L58" s="353"/>
      <c r="M58" s="353"/>
      <c r="N58" s="353"/>
      <c r="O58" s="353"/>
      <c r="P58" s="353"/>
      <c r="Q58" s="354"/>
      <c r="R58" s="72" t="s">
        <v>65</v>
      </c>
      <c r="S58" s="232"/>
      <c r="T58" s="41"/>
      <c r="V58" s="81">
        <f t="shared" si="1"/>
        <v>1</v>
      </c>
      <c r="W58" s="81">
        <f t="shared" si="1"/>
        <v>1</v>
      </c>
      <c r="X58" s="81">
        <f t="shared" si="1"/>
        <v>1</v>
      </c>
      <c r="Y58" s="90">
        <f>SUM(V58:X58)</f>
        <v>3</v>
      </c>
      <c r="Z58" s="93" t="s">
        <v>51</v>
      </c>
      <c r="AA58" s="95"/>
      <c r="AG58" s="134"/>
    </row>
    <row r="59" spans="1:43" ht="45" customHeight="1">
      <c r="A59" s="41"/>
      <c r="B59" s="284"/>
      <c r="C59" s="234"/>
      <c r="D59" s="287"/>
      <c r="E59" s="248" t="s">
        <v>368</v>
      </c>
      <c r="F59" s="252"/>
      <c r="G59" s="213"/>
      <c r="H59" s="272">
        <f>IF(AND(B54="○"),AQ60,"-")</f>
        <v>1</v>
      </c>
      <c r="I59" s="216" t="s">
        <v>489</v>
      </c>
      <c r="J59" s="216"/>
      <c r="K59" s="355" t="s">
        <v>148</v>
      </c>
      <c r="L59" s="355"/>
      <c r="M59" s="355"/>
      <c r="N59" s="355"/>
      <c r="O59" s="355"/>
      <c r="P59" s="355"/>
      <c r="Q59" s="355"/>
      <c r="R59" s="70" t="s">
        <v>270</v>
      </c>
      <c r="S59" s="232"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284"/>
      <c r="C60" s="234"/>
      <c r="D60" s="287"/>
      <c r="E60" s="250"/>
      <c r="F60" s="252"/>
      <c r="G60" s="213"/>
      <c r="H60" s="272"/>
      <c r="I60" s="216"/>
      <c r="J60" s="216"/>
      <c r="K60" s="355" t="s">
        <v>535</v>
      </c>
      <c r="L60" s="355"/>
      <c r="M60" s="355"/>
      <c r="N60" s="355"/>
      <c r="O60" s="355"/>
      <c r="P60" s="355"/>
      <c r="Q60" s="355"/>
      <c r="R60" s="72" t="s">
        <v>65</v>
      </c>
      <c r="S60" s="232"/>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284"/>
      <c r="C61" s="234"/>
      <c r="D61" s="287"/>
      <c r="E61" s="248" t="s">
        <v>394</v>
      </c>
      <c r="F61" s="252"/>
      <c r="G61" s="213"/>
      <c r="H61" s="272">
        <f>IF(AND(B54="○"),AQ62,"-")</f>
        <v>0</v>
      </c>
      <c r="I61" s="226" t="s">
        <v>530</v>
      </c>
      <c r="J61" s="227"/>
      <c r="K61" s="227"/>
      <c r="L61" s="227"/>
      <c r="M61" s="227"/>
      <c r="N61" s="227"/>
      <c r="O61" s="227"/>
      <c r="P61" s="227"/>
      <c r="Q61" s="228"/>
      <c r="R61" s="70" t="s">
        <v>270</v>
      </c>
      <c r="S61" s="246" t="s">
        <v>20</v>
      </c>
      <c r="T61" s="41"/>
      <c r="V61" s="83"/>
      <c r="W61" s="82"/>
      <c r="X61" s="81">
        <f>IF(S61="",0,1)</f>
        <v>1</v>
      </c>
      <c r="Y61" s="90">
        <f>SUM(V61:X62)</f>
        <v>1</v>
      </c>
      <c r="Z61" s="93" t="s">
        <v>216</v>
      </c>
      <c r="AA61" s="95"/>
      <c r="AB61" s="100" t="s">
        <v>35</v>
      </c>
      <c r="AC61" s="113" t="s">
        <v>20</v>
      </c>
      <c r="AQ61" s="147" t="s">
        <v>27</v>
      </c>
    </row>
    <row r="62" spans="1:43" ht="45" customHeight="1">
      <c r="A62" s="41"/>
      <c r="B62" s="285"/>
      <c r="C62" s="234"/>
      <c r="D62" s="288"/>
      <c r="E62" s="250"/>
      <c r="F62" s="253"/>
      <c r="G62" s="214"/>
      <c r="H62" s="272"/>
      <c r="I62" s="229"/>
      <c r="J62" s="230"/>
      <c r="K62" s="230"/>
      <c r="L62" s="230"/>
      <c r="M62" s="230"/>
      <c r="N62" s="230"/>
      <c r="O62" s="230"/>
      <c r="P62" s="230"/>
      <c r="Q62" s="231"/>
      <c r="R62" s="72" t="s">
        <v>65</v>
      </c>
      <c r="S62" s="273"/>
      <c r="T62" s="41"/>
      <c r="V62" s="83"/>
      <c r="W62" s="83"/>
      <c r="AA62" s="95"/>
      <c r="AB62" s="99">
        <f>IF($S$61=AB61,1,0)</f>
        <v>0</v>
      </c>
      <c r="AC62" s="114">
        <f>IF($S$61=AC61,0,0)</f>
        <v>0</v>
      </c>
      <c r="AD62" s="121"/>
      <c r="AQ62" s="150">
        <f>IF(Y61=1,SUM(AB62:AP62),0)</f>
        <v>0</v>
      </c>
    </row>
    <row r="63" spans="1:43" ht="45" customHeight="1">
      <c r="A63" s="41"/>
      <c r="B63" s="46" t="s">
        <v>175</v>
      </c>
      <c r="C63" s="234"/>
      <c r="D63" s="216" t="s">
        <v>555</v>
      </c>
      <c r="E63" s="216"/>
      <c r="F63" s="251">
        <f>IF(COUNTIF(B63:B65,"○")&gt;=1,COUNTIF(B63:B65,"○"),"-")</f>
        <v>3</v>
      </c>
      <c r="G63" s="274">
        <f>SUM(H63:H65)</f>
        <v>2.75</v>
      </c>
      <c r="H63" s="53">
        <f>IF(AND(B63="○"),SUM(AQ63),"-")</f>
        <v>1</v>
      </c>
      <c r="I63" s="267" t="s">
        <v>251</v>
      </c>
      <c r="J63" s="267"/>
      <c r="K63" s="267"/>
      <c r="L63" s="267"/>
      <c r="M63" s="267"/>
      <c r="N63" s="267"/>
      <c r="O63" s="267"/>
      <c r="P63" s="267"/>
      <c r="Q63" s="267"/>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295" t="s">
        <v>27</v>
      </c>
      <c r="AQ63" s="151">
        <f>IF(Y63=1,SUM(AB64:AD64),0)</f>
        <v>1</v>
      </c>
    </row>
    <row r="64" spans="1:43" ht="45" customHeight="1">
      <c r="A64" s="41"/>
      <c r="B64" s="46" t="s">
        <v>175</v>
      </c>
      <c r="C64" s="234"/>
      <c r="D64" s="216"/>
      <c r="E64" s="216"/>
      <c r="F64" s="252"/>
      <c r="G64" s="275"/>
      <c r="H64" s="201">
        <f>IF(AND(B64="○"),SUM(AQ64),"-")</f>
        <v>0.75</v>
      </c>
      <c r="I64" s="267" t="s">
        <v>188</v>
      </c>
      <c r="J64" s="267"/>
      <c r="K64" s="267"/>
      <c r="L64" s="267"/>
      <c r="M64" s="267"/>
      <c r="N64" s="267"/>
      <c r="O64" s="267"/>
      <c r="P64" s="267"/>
      <c r="Q64" s="267"/>
      <c r="R64" s="73" t="s">
        <v>184</v>
      </c>
      <c r="S64" s="78" t="s">
        <v>109</v>
      </c>
      <c r="T64" s="41"/>
      <c r="V64" s="82"/>
      <c r="W64" s="82"/>
      <c r="X64" s="81">
        <f>IF(S64="",0,1)</f>
        <v>1</v>
      </c>
      <c r="Y64" s="90">
        <f>SUM(V64:X64)</f>
        <v>1</v>
      </c>
      <c r="Z64" s="93" t="s">
        <v>216</v>
      </c>
      <c r="AB64" s="99">
        <f>IF($S$63=AB63,1,0)</f>
        <v>1</v>
      </c>
      <c r="AC64" s="110">
        <f>IF($S$63=AC63,0.5,0)</f>
        <v>0</v>
      </c>
      <c r="AD64" s="114">
        <f>IF($S$63=AD63,0,0)</f>
        <v>0</v>
      </c>
      <c r="AE64" s="99">
        <f>IF($S$64=AE63,1,0)</f>
        <v>0</v>
      </c>
      <c r="AF64" s="137">
        <f>IF($S$64=AF63,0.75,0)</f>
        <v>0.75</v>
      </c>
      <c r="AG64" s="110">
        <f>IF($S$64=AG63,0.5,0)</f>
        <v>0</v>
      </c>
      <c r="AH64" s="114">
        <f>IF($S$64=AH63,0,0)</f>
        <v>0</v>
      </c>
      <c r="AI64" s="99">
        <f>IF($S$65=AI63,1,0)</f>
        <v>1</v>
      </c>
      <c r="AJ64" s="110">
        <f>IF($S$65=AJ63,0.5,0)</f>
        <v>0</v>
      </c>
      <c r="AK64" s="114">
        <f>IF($S$65=AK63,0,0)</f>
        <v>0</v>
      </c>
      <c r="AP64" s="296"/>
      <c r="AQ64" s="152">
        <f>IF(Y64=1,SUM(AE64:AH64),0)</f>
        <v>0.75</v>
      </c>
    </row>
    <row r="65" spans="1:43" ht="45" customHeight="1">
      <c r="A65" s="41"/>
      <c r="B65" s="46" t="s">
        <v>175</v>
      </c>
      <c r="C65" s="234"/>
      <c r="D65" s="216"/>
      <c r="E65" s="216"/>
      <c r="F65" s="253"/>
      <c r="G65" s="276"/>
      <c r="H65" s="53">
        <f>IF(AND(B65="○"),SUM(AQ65),"-")</f>
        <v>1</v>
      </c>
      <c r="I65" s="267" t="s">
        <v>531</v>
      </c>
      <c r="J65" s="267"/>
      <c r="K65" s="267"/>
      <c r="L65" s="267"/>
      <c r="M65" s="267"/>
      <c r="N65" s="267"/>
      <c r="O65" s="267"/>
      <c r="P65" s="267"/>
      <c r="Q65" s="267"/>
      <c r="R65" s="73" t="s">
        <v>184</v>
      </c>
      <c r="S65" s="79" t="s">
        <v>452</v>
      </c>
      <c r="T65" s="41"/>
      <c r="V65" s="82"/>
      <c r="W65" s="82"/>
      <c r="X65" s="81">
        <f>IF(S65="",0,1)</f>
        <v>1</v>
      </c>
      <c r="Y65" s="90">
        <f>SUM(V65:X65)</f>
        <v>1</v>
      </c>
      <c r="Z65" s="93" t="s">
        <v>216</v>
      </c>
      <c r="AC65" s="115"/>
      <c r="AD65" s="115"/>
      <c r="AP65" s="297"/>
      <c r="AQ65" s="153">
        <f>IF(Y65=1,SUM(AI64:AM64),0)</f>
        <v>1</v>
      </c>
    </row>
    <row r="66" spans="1:43" ht="45" customHeight="1">
      <c r="A66" s="41"/>
      <c r="B66" s="283" t="s">
        <v>175</v>
      </c>
      <c r="C66" s="234"/>
      <c r="D66" s="289" t="s">
        <v>556</v>
      </c>
      <c r="E66" s="290"/>
      <c r="F66" s="251">
        <f>IF(AND(B66="○"),2.5,"-")</f>
        <v>2.5</v>
      </c>
      <c r="G66" s="212">
        <f>SUM(H66:H73)</f>
        <v>2.5</v>
      </c>
      <c r="H66" s="219">
        <f>IF(AND(B66="○"),AQ67,"-")</f>
        <v>0</v>
      </c>
      <c r="I66" s="60" t="s">
        <v>155</v>
      </c>
      <c r="J66" s="45" t="s">
        <v>156</v>
      </c>
      <c r="K66" s="301" t="s">
        <v>157</v>
      </c>
      <c r="L66" s="302"/>
      <c r="M66" s="303"/>
      <c r="N66" s="304" t="s">
        <v>164</v>
      </c>
      <c r="O66" s="305"/>
      <c r="P66" s="305"/>
      <c r="Q66" s="306"/>
      <c r="R66" s="238" t="s">
        <v>184</v>
      </c>
      <c r="S66" s="298"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284"/>
      <c r="C67" s="234"/>
      <c r="D67" s="291"/>
      <c r="E67" s="292"/>
      <c r="F67" s="252"/>
      <c r="G67" s="213"/>
      <c r="H67" s="221"/>
      <c r="I67" s="59"/>
      <c r="J67" s="65"/>
      <c r="K67" s="307"/>
      <c r="L67" s="308"/>
      <c r="M67" s="309"/>
      <c r="N67" s="310" t="e">
        <f>ROUND(J67/K67,0)</f>
        <v>#DIV/0!</v>
      </c>
      <c r="O67" s="311"/>
      <c r="P67" s="311"/>
      <c r="Q67" s="312"/>
      <c r="R67" s="245"/>
      <c r="S67" s="299"/>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284"/>
      <c r="C68" s="234"/>
      <c r="D68" s="291"/>
      <c r="E68" s="292"/>
      <c r="F68" s="252"/>
      <c r="G68" s="213"/>
      <c r="H68" s="221"/>
      <c r="I68" s="59"/>
      <c r="J68" s="65"/>
      <c r="K68" s="307"/>
      <c r="L68" s="308"/>
      <c r="M68" s="309"/>
      <c r="N68" s="310" t="e">
        <f>ROUND(J68/K68,0)</f>
        <v>#DIV/0!</v>
      </c>
      <c r="O68" s="311"/>
      <c r="P68" s="311"/>
      <c r="Q68" s="312"/>
      <c r="R68" s="245"/>
      <c r="S68" s="299"/>
      <c r="T68" s="41"/>
      <c r="V68" s="81">
        <f t="shared" si="2"/>
        <v>0</v>
      </c>
      <c r="W68" s="81">
        <f t="shared" si="2"/>
        <v>0</v>
      </c>
      <c r="X68" s="81">
        <f t="shared" si="2"/>
        <v>0</v>
      </c>
      <c r="Z68" s="94"/>
      <c r="AA68" s="95"/>
      <c r="AG68" s="134"/>
    </row>
    <row r="69" spans="1:43" ht="45" customHeight="1">
      <c r="A69" s="41"/>
      <c r="B69" s="284"/>
      <c r="C69" s="234"/>
      <c r="D69" s="291"/>
      <c r="E69" s="292"/>
      <c r="F69" s="252"/>
      <c r="G69" s="213"/>
      <c r="H69" s="223"/>
      <c r="I69" s="304" t="s">
        <v>72</v>
      </c>
      <c r="J69" s="305"/>
      <c r="K69" s="305"/>
      <c r="L69" s="305"/>
      <c r="M69" s="306"/>
      <c r="N69" s="343" t="e">
        <f>ROUND((((N68-N67)/N67)*100),2)</f>
        <v>#DIV/0!</v>
      </c>
      <c r="O69" s="344"/>
      <c r="P69" s="344"/>
      <c r="Q69" s="345"/>
      <c r="R69" s="245"/>
      <c r="S69" s="299"/>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284"/>
      <c r="C70" s="234"/>
      <c r="D70" s="291"/>
      <c r="E70" s="292"/>
      <c r="F70" s="252"/>
      <c r="G70" s="213"/>
      <c r="H70" s="219">
        <f>IF(AND(B66="○"),AQ69,"-")</f>
        <v>2</v>
      </c>
      <c r="I70" s="60" t="s">
        <v>567</v>
      </c>
      <c r="J70" s="45" t="s">
        <v>156</v>
      </c>
      <c r="K70" s="301" t="s">
        <v>157</v>
      </c>
      <c r="L70" s="302"/>
      <c r="M70" s="303"/>
      <c r="N70" s="304" t="s">
        <v>164</v>
      </c>
      <c r="O70" s="305"/>
      <c r="P70" s="305"/>
      <c r="Q70" s="306"/>
      <c r="R70" s="245"/>
      <c r="S70" s="299"/>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284"/>
      <c r="C71" s="234"/>
      <c r="D71" s="291"/>
      <c r="E71" s="292"/>
      <c r="F71" s="252"/>
      <c r="G71" s="213"/>
      <c r="H71" s="221"/>
      <c r="I71" s="61" t="s">
        <v>92</v>
      </c>
      <c r="J71" s="65">
        <v>57000000</v>
      </c>
      <c r="K71" s="307">
        <v>10</v>
      </c>
      <c r="L71" s="308"/>
      <c r="M71" s="309"/>
      <c r="N71" s="310">
        <f>ROUND(J71/K71,0)</f>
        <v>5700000</v>
      </c>
      <c r="O71" s="311"/>
      <c r="P71" s="311"/>
      <c r="Q71" s="312"/>
      <c r="R71" s="245"/>
      <c r="S71" s="299"/>
      <c r="T71" s="41"/>
      <c r="V71" s="81">
        <f>IF(I71="",0,1)</f>
        <v>1</v>
      </c>
      <c r="W71" s="81">
        <f>IF(J71="",0,1)</f>
        <v>1</v>
      </c>
      <c r="X71" s="81">
        <f>IF(K71="",0,1)</f>
        <v>1</v>
      </c>
      <c r="Z71" s="94"/>
      <c r="AA71" s="95"/>
      <c r="AB71" s="102"/>
      <c r="AC71" s="102"/>
      <c r="AD71" s="124"/>
      <c r="AE71" s="124"/>
      <c r="AF71" s="124"/>
      <c r="AG71" s="124"/>
      <c r="AQ71" s="156"/>
    </row>
    <row r="72" spans="1:43" ht="45" customHeight="1">
      <c r="A72" s="41"/>
      <c r="B72" s="284"/>
      <c r="C72" s="234"/>
      <c r="D72" s="291"/>
      <c r="E72" s="292"/>
      <c r="F72" s="252"/>
      <c r="G72" s="213"/>
      <c r="H72" s="223"/>
      <c r="I72" s="346" t="s">
        <v>566</v>
      </c>
      <c r="J72" s="347"/>
      <c r="K72" s="347"/>
      <c r="L72" s="347"/>
      <c r="M72" s="348"/>
      <c r="N72" s="349">
        <v>5652500</v>
      </c>
      <c r="O72" s="350"/>
      <c r="P72" s="350"/>
      <c r="Q72" s="351"/>
      <c r="R72" s="239"/>
      <c r="S72" s="300"/>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285"/>
      <c r="C73" s="234"/>
      <c r="D73" s="293"/>
      <c r="E73" s="294"/>
      <c r="F73" s="253"/>
      <c r="G73" s="214"/>
      <c r="H73" s="54">
        <f>IF(AND(B66="○"),SUM(AQ72),"-")</f>
        <v>0.5</v>
      </c>
      <c r="I73" s="216" t="s">
        <v>86</v>
      </c>
      <c r="J73" s="216"/>
      <c r="K73" s="216"/>
      <c r="L73" s="216"/>
      <c r="M73" s="216"/>
      <c r="N73" s="216"/>
      <c r="O73" s="216"/>
      <c r="P73" s="216"/>
      <c r="Q73" s="216"/>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15" t="s">
        <v>175</v>
      </c>
      <c r="C74" s="234"/>
      <c r="D74" s="216" t="s">
        <v>557</v>
      </c>
      <c r="E74" s="216"/>
      <c r="F74" s="217">
        <f>IF(AND(B74="○"),2,"-")</f>
        <v>2</v>
      </c>
      <c r="G74" s="218">
        <f>IF(AND(B74="○"),AQ75,"-")</f>
        <v>2</v>
      </c>
      <c r="H74" s="219"/>
      <c r="I74" s="58" t="s">
        <v>323</v>
      </c>
      <c r="J74" s="277" t="s">
        <v>135</v>
      </c>
      <c r="K74" s="278"/>
      <c r="L74" s="278"/>
      <c r="M74" s="278"/>
      <c r="N74" s="278"/>
      <c r="O74" s="278"/>
      <c r="P74" s="278"/>
      <c r="Q74" s="279"/>
      <c r="R74" s="70" t="s">
        <v>270</v>
      </c>
      <c r="S74" s="232"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15"/>
      <c r="C75" s="234"/>
      <c r="D75" s="216"/>
      <c r="E75" s="216"/>
      <c r="F75" s="217"/>
      <c r="G75" s="222"/>
      <c r="H75" s="223"/>
      <c r="I75" s="62" t="s">
        <v>314</v>
      </c>
      <c r="J75" s="280" t="s">
        <v>581</v>
      </c>
      <c r="K75" s="281"/>
      <c r="L75" s="281"/>
      <c r="M75" s="281"/>
      <c r="N75" s="281"/>
      <c r="O75" s="281"/>
      <c r="P75" s="281"/>
      <c r="Q75" s="282"/>
      <c r="R75" s="72" t="s">
        <v>65</v>
      </c>
      <c r="S75" s="232"/>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15" t="s">
        <v>17</v>
      </c>
      <c r="C76" s="234"/>
      <c r="D76" s="216" t="s">
        <v>546</v>
      </c>
      <c r="E76" s="216"/>
      <c r="F76" s="217" t="str">
        <f>IF(AND(B76="○"),2,"-")</f>
        <v>-</v>
      </c>
      <c r="G76" s="218" t="str">
        <f>IF(AND(B76="○"),AQ77,"-")</f>
        <v>-</v>
      </c>
      <c r="H76" s="219"/>
      <c r="I76" s="267" t="s">
        <v>297</v>
      </c>
      <c r="J76" s="267"/>
      <c r="K76" s="267"/>
      <c r="L76" s="267"/>
      <c r="M76" s="267"/>
      <c r="N76" s="267"/>
      <c r="O76" s="267"/>
      <c r="P76" s="267"/>
      <c r="Q76" s="267"/>
      <c r="R76" s="70" t="s">
        <v>270</v>
      </c>
      <c r="S76" s="232"/>
      <c r="T76" s="41"/>
      <c r="V76" s="82"/>
      <c r="W76" s="82"/>
      <c r="X76" s="81">
        <f>IF(S76="",0,1)</f>
        <v>0</v>
      </c>
      <c r="Y76" s="90">
        <f>SUM(V76:X77)</f>
        <v>0</v>
      </c>
      <c r="Z76" s="93" t="s">
        <v>216</v>
      </c>
      <c r="AA76" s="95"/>
      <c r="AB76" s="104" t="s">
        <v>298</v>
      </c>
      <c r="AC76" s="116" t="s">
        <v>228</v>
      </c>
      <c r="AD76" s="127" t="s">
        <v>233</v>
      </c>
      <c r="AQ76" s="147" t="s">
        <v>27</v>
      </c>
    </row>
    <row r="77" spans="1:43" ht="45" customHeight="1">
      <c r="A77" s="41"/>
      <c r="B77" s="215"/>
      <c r="C77" s="234"/>
      <c r="D77" s="216"/>
      <c r="E77" s="216"/>
      <c r="F77" s="217"/>
      <c r="G77" s="222"/>
      <c r="H77" s="223"/>
      <c r="I77" s="267"/>
      <c r="J77" s="267"/>
      <c r="K77" s="267"/>
      <c r="L77" s="267"/>
      <c r="M77" s="267"/>
      <c r="N77" s="267"/>
      <c r="O77" s="267"/>
      <c r="P77" s="267"/>
      <c r="Q77" s="267"/>
      <c r="R77" s="72" t="s">
        <v>65</v>
      </c>
      <c r="S77" s="232"/>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15" t="s">
        <v>17</v>
      </c>
      <c r="C78" s="234"/>
      <c r="D78" s="216" t="s">
        <v>163</v>
      </c>
      <c r="E78" s="216"/>
      <c r="F78" s="217" t="str">
        <f>IF(AND(B78="○"),2,"-")</f>
        <v>-</v>
      </c>
      <c r="G78" s="218" t="str">
        <f>IF(AND(B78="○"),AQ79,"-")</f>
        <v>-</v>
      </c>
      <c r="H78" s="219"/>
      <c r="I78" s="267" t="s">
        <v>77</v>
      </c>
      <c r="J78" s="267"/>
      <c r="K78" s="267"/>
      <c r="L78" s="267"/>
      <c r="M78" s="267"/>
      <c r="N78" s="267"/>
      <c r="O78" s="267"/>
      <c r="P78" s="267"/>
      <c r="Q78" s="267"/>
      <c r="R78" s="70" t="s">
        <v>270</v>
      </c>
      <c r="S78" s="232"/>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15"/>
      <c r="C79" s="234"/>
      <c r="D79" s="216"/>
      <c r="E79" s="216"/>
      <c r="F79" s="217"/>
      <c r="G79" s="222"/>
      <c r="H79" s="223"/>
      <c r="I79" s="267"/>
      <c r="J79" s="267"/>
      <c r="K79" s="267"/>
      <c r="L79" s="267"/>
      <c r="M79" s="267"/>
      <c r="N79" s="267"/>
      <c r="O79" s="267"/>
      <c r="P79" s="267"/>
      <c r="Q79" s="267"/>
      <c r="R79" s="72" t="s">
        <v>65</v>
      </c>
      <c r="S79" s="232"/>
      <c r="T79" s="41"/>
      <c r="V79" s="82"/>
      <c r="W79" s="82"/>
      <c r="AA79" s="95"/>
      <c r="AB79" s="99">
        <f>IF($S$78=AB78,2,0)</f>
        <v>0</v>
      </c>
      <c r="AC79" s="110">
        <f>IF($S$78=AC78,1,0)</f>
        <v>0</v>
      </c>
      <c r="AD79" s="114">
        <f>IF($S$78=AD78,0,0)</f>
        <v>0</v>
      </c>
      <c r="AH79" s="81"/>
      <c r="AK79" s="95"/>
      <c r="AQ79" s="148">
        <f>IF(Y78=1,SUM(AB79:AP79),0)</f>
        <v>0</v>
      </c>
    </row>
    <row r="80" spans="1:43" ht="45" customHeight="1">
      <c r="A80" s="41"/>
      <c r="B80" s="215" t="s">
        <v>17</v>
      </c>
      <c r="C80" s="234"/>
      <c r="D80" s="216" t="s">
        <v>256</v>
      </c>
      <c r="E80" s="216"/>
      <c r="F80" s="217" t="str">
        <f>IF(AND(B80="○"),2,"-")</f>
        <v>-</v>
      </c>
      <c r="G80" s="218" t="str">
        <f>IF(AND(B80="○"),AQ81,"-")</f>
        <v>-</v>
      </c>
      <c r="H80" s="219"/>
      <c r="I80" s="267" t="s">
        <v>534</v>
      </c>
      <c r="J80" s="267"/>
      <c r="K80" s="267"/>
      <c r="L80" s="267"/>
      <c r="M80" s="267"/>
      <c r="N80" s="267"/>
      <c r="O80" s="267"/>
      <c r="P80" s="267"/>
      <c r="Q80" s="267"/>
      <c r="R80" s="70" t="s">
        <v>270</v>
      </c>
      <c r="S80" s="232"/>
      <c r="T80" s="41"/>
      <c r="V80" s="82"/>
      <c r="W80" s="82"/>
      <c r="X80" s="81">
        <f>IF(S80="",0,1)</f>
        <v>0</v>
      </c>
      <c r="Y80" s="90">
        <f>SUM(V80:X81)</f>
        <v>0</v>
      </c>
      <c r="Z80" s="93" t="s">
        <v>216</v>
      </c>
      <c r="AA80" s="95"/>
      <c r="AB80" s="105" t="s">
        <v>496</v>
      </c>
      <c r="AC80" s="117" t="s">
        <v>438</v>
      </c>
      <c r="AD80" s="128" t="s">
        <v>497</v>
      </c>
      <c r="AQ80" s="147" t="s">
        <v>27</v>
      </c>
    </row>
    <row r="81" spans="1:43" ht="45" customHeight="1">
      <c r="A81" s="41"/>
      <c r="B81" s="215"/>
      <c r="C81" s="234"/>
      <c r="D81" s="216"/>
      <c r="E81" s="216"/>
      <c r="F81" s="217"/>
      <c r="G81" s="222"/>
      <c r="H81" s="223"/>
      <c r="I81" s="267"/>
      <c r="J81" s="267"/>
      <c r="K81" s="267"/>
      <c r="L81" s="267"/>
      <c r="M81" s="267"/>
      <c r="N81" s="267"/>
      <c r="O81" s="267"/>
      <c r="P81" s="267"/>
      <c r="Q81" s="267"/>
      <c r="R81" s="72" t="s">
        <v>65</v>
      </c>
      <c r="S81" s="232"/>
      <c r="T81" s="41"/>
      <c r="V81" s="82"/>
      <c r="W81" s="82"/>
      <c r="AA81" s="95"/>
      <c r="AB81" s="99">
        <f>IF($S$80=AB80,2,0)</f>
        <v>0</v>
      </c>
      <c r="AC81" s="110">
        <f>IF($S$80=AC80,1,0)</f>
        <v>0</v>
      </c>
      <c r="AD81" s="114">
        <f>IF($S$80=AD80,0,0)</f>
        <v>0</v>
      </c>
      <c r="AQ81" s="148">
        <f>IF(Y80=1,SUM(AB81:AP81),0)</f>
        <v>0</v>
      </c>
    </row>
    <row r="82" spans="1:43" ht="45" customHeight="1">
      <c r="A82" s="41"/>
      <c r="B82" s="215" t="s">
        <v>175</v>
      </c>
      <c r="C82" s="234"/>
      <c r="D82" s="216" t="s">
        <v>428</v>
      </c>
      <c r="E82" s="216"/>
      <c r="F82" s="217">
        <f>IF(AND(B82="○"),1,"-")</f>
        <v>1</v>
      </c>
      <c r="G82" s="218">
        <f>IF(AND(B82="○"),AQ83,"-")</f>
        <v>1</v>
      </c>
      <c r="H82" s="219"/>
      <c r="I82" s="271" t="s">
        <v>79</v>
      </c>
      <c r="J82" s="271"/>
      <c r="K82" s="319" t="s">
        <v>600</v>
      </c>
      <c r="L82" s="319"/>
      <c r="M82" s="319"/>
      <c r="N82" s="319"/>
      <c r="O82" s="319"/>
      <c r="P82" s="319"/>
      <c r="Q82" s="319"/>
      <c r="R82" s="238" t="s">
        <v>184</v>
      </c>
      <c r="S82" s="232"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15"/>
      <c r="C83" s="234"/>
      <c r="D83" s="216"/>
      <c r="E83" s="216"/>
      <c r="F83" s="217"/>
      <c r="G83" s="220"/>
      <c r="H83" s="221"/>
      <c r="I83" s="341" t="s">
        <v>532</v>
      </c>
      <c r="J83" s="342"/>
      <c r="K83" s="257">
        <v>45017</v>
      </c>
      <c r="L83" s="258"/>
      <c r="M83" s="259"/>
      <c r="N83" s="45" t="s">
        <v>239</v>
      </c>
      <c r="O83" s="257">
        <v>45747</v>
      </c>
      <c r="P83" s="258"/>
      <c r="Q83" s="259"/>
      <c r="R83" s="245"/>
      <c r="S83" s="232"/>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15"/>
      <c r="C84" s="234"/>
      <c r="D84" s="216"/>
      <c r="E84" s="216"/>
      <c r="F84" s="217"/>
      <c r="G84" s="222"/>
      <c r="H84" s="223"/>
      <c r="I84" s="216" t="s">
        <v>61</v>
      </c>
      <c r="J84" s="216"/>
      <c r="K84" s="319" t="s">
        <v>112</v>
      </c>
      <c r="L84" s="319"/>
      <c r="M84" s="319"/>
      <c r="N84" s="319"/>
      <c r="O84" s="319"/>
      <c r="P84" s="319"/>
      <c r="Q84" s="319"/>
      <c r="R84" s="239"/>
      <c r="S84" s="232"/>
      <c r="T84" s="41"/>
      <c r="V84" s="81">
        <f>IF(K84="",0,1)</f>
        <v>1</v>
      </c>
      <c r="W84" s="84"/>
      <c r="AA84" s="95"/>
      <c r="AG84" s="134"/>
      <c r="AH84" s="134"/>
    </row>
    <row r="85" spans="1:43" ht="45" customHeight="1">
      <c r="A85" s="41"/>
      <c r="B85" s="215" t="s">
        <v>175</v>
      </c>
      <c r="C85" s="234"/>
      <c r="D85" s="216" t="s">
        <v>423</v>
      </c>
      <c r="E85" s="216"/>
      <c r="F85" s="217">
        <f>IF(AND(B85="○"),0,"-")</f>
        <v>0</v>
      </c>
      <c r="G85" s="218">
        <f>IF(AND(B85="○"),AQ86,"-")</f>
        <v>0</v>
      </c>
      <c r="H85" s="219"/>
      <c r="I85" s="268" t="s">
        <v>527</v>
      </c>
      <c r="J85" s="268"/>
      <c r="K85" s="268" t="s">
        <v>100</v>
      </c>
      <c r="L85" s="268"/>
      <c r="M85" s="268"/>
      <c r="N85" s="268"/>
      <c r="O85" s="268"/>
      <c r="P85" s="268"/>
      <c r="Q85" s="268"/>
      <c r="R85" s="70" t="s">
        <v>270</v>
      </c>
      <c r="S85" s="232"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15"/>
      <c r="C86" s="235"/>
      <c r="D86" s="216"/>
      <c r="E86" s="216"/>
      <c r="F86" s="217"/>
      <c r="G86" s="222"/>
      <c r="H86" s="223"/>
      <c r="I86" s="269" t="s">
        <v>326</v>
      </c>
      <c r="J86" s="269"/>
      <c r="K86" s="270" t="s">
        <v>17</v>
      </c>
      <c r="L86" s="270"/>
      <c r="M86" s="270"/>
      <c r="N86" s="270"/>
      <c r="O86" s="270"/>
      <c r="P86" s="270"/>
      <c r="Q86" s="270"/>
      <c r="R86" s="72" t="s">
        <v>65</v>
      </c>
      <c r="S86" s="232"/>
      <c r="T86" s="41"/>
      <c r="V86" s="81">
        <f>IF(I86="",0,1)</f>
        <v>1</v>
      </c>
      <c r="W86" s="82"/>
      <c r="AA86" s="95"/>
      <c r="AB86" s="99">
        <f>IF($S$85=AB85,0,0)</f>
        <v>0</v>
      </c>
      <c r="AC86" s="110">
        <f>IF($S$85=AC85,-1,0)</f>
        <v>0</v>
      </c>
      <c r="AD86" s="114">
        <f>IF($S$85=AD85,-2,0)</f>
        <v>0</v>
      </c>
      <c r="AG86" s="134"/>
      <c r="AQ86" s="148">
        <f>IF(Y85=2,SUM(AB86:AP86),-2)</f>
        <v>0</v>
      </c>
    </row>
    <row r="87" spans="1:43" ht="45" customHeight="1">
      <c r="A87" s="41"/>
      <c r="B87" s="215" t="s">
        <v>175</v>
      </c>
      <c r="C87" s="233" t="s">
        <v>68</v>
      </c>
      <c r="D87" s="226" t="s">
        <v>558</v>
      </c>
      <c r="E87" s="228"/>
      <c r="F87" s="217">
        <f>IF(AND(B87="○"),2,"-")</f>
        <v>2</v>
      </c>
      <c r="G87" s="241">
        <f>IF(AND(B87="○"),AQ88,"-")</f>
        <v>1.2</v>
      </c>
      <c r="H87" s="242"/>
      <c r="I87" s="63" t="s">
        <v>167</v>
      </c>
      <c r="J87" s="57" t="s">
        <v>166</v>
      </c>
      <c r="K87" s="260" t="s">
        <v>170</v>
      </c>
      <c r="L87" s="261"/>
      <c r="M87" s="262"/>
      <c r="N87" s="68" t="s">
        <v>187</v>
      </c>
      <c r="O87" s="260" t="s">
        <v>371</v>
      </c>
      <c r="P87" s="261"/>
      <c r="Q87" s="262"/>
      <c r="R87" s="238" t="s">
        <v>184</v>
      </c>
      <c r="S87" s="246"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15"/>
      <c r="C88" s="234"/>
      <c r="D88" s="229"/>
      <c r="E88" s="231"/>
      <c r="F88" s="217"/>
      <c r="G88" s="243"/>
      <c r="H88" s="244"/>
      <c r="I88" s="64" t="s">
        <v>598</v>
      </c>
      <c r="J88" s="65" t="s">
        <v>597</v>
      </c>
      <c r="K88" s="263">
        <v>34</v>
      </c>
      <c r="L88" s="264"/>
      <c r="M88" s="265"/>
      <c r="N88" s="69" t="s">
        <v>293</v>
      </c>
      <c r="O88" s="263" t="s">
        <v>56</v>
      </c>
      <c r="P88" s="264"/>
      <c r="Q88" s="265"/>
      <c r="R88" s="245"/>
      <c r="S88" s="247"/>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15" t="s">
        <v>175</v>
      </c>
      <c r="C89" s="234"/>
      <c r="D89" s="226" t="s">
        <v>522</v>
      </c>
      <c r="E89" s="227"/>
      <c r="F89" s="227"/>
      <c r="G89" s="227"/>
      <c r="H89" s="227"/>
      <c r="I89" s="227"/>
      <c r="J89" s="228"/>
      <c r="K89" s="266" t="s">
        <v>580</v>
      </c>
      <c r="L89" s="266"/>
      <c r="M89" s="266"/>
      <c r="N89" s="266"/>
      <c r="O89" s="266"/>
      <c r="P89" s="266"/>
      <c r="Q89" s="266"/>
      <c r="R89" s="238" t="s">
        <v>184</v>
      </c>
      <c r="S89" s="232"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15"/>
      <c r="C90" s="234"/>
      <c r="D90" s="236"/>
      <c r="E90" s="335" t="s">
        <v>477</v>
      </c>
      <c r="F90" s="336"/>
      <c r="G90" s="336"/>
      <c r="H90" s="336"/>
      <c r="I90" s="336"/>
      <c r="J90" s="337"/>
      <c r="K90" s="338" t="s">
        <v>74</v>
      </c>
      <c r="L90" s="339"/>
      <c r="M90" s="339"/>
      <c r="N90" s="339"/>
      <c r="O90" s="339"/>
      <c r="P90" s="339"/>
      <c r="Q90" s="340"/>
      <c r="R90" s="245"/>
      <c r="S90" s="232"/>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15"/>
      <c r="C91" s="234"/>
      <c r="D91" s="236"/>
      <c r="E91" s="248" t="s">
        <v>560</v>
      </c>
      <c r="F91" s="251">
        <f>IF(AND(B89="○"),2,"-")</f>
        <v>2</v>
      </c>
      <c r="G91" s="218">
        <f>IF(AND(B89="○"),AQ90,"-")</f>
        <v>2</v>
      </c>
      <c r="H91" s="219"/>
      <c r="I91" s="271" t="s">
        <v>79</v>
      </c>
      <c r="J91" s="271"/>
      <c r="K91" s="319" t="s">
        <v>582</v>
      </c>
      <c r="L91" s="319"/>
      <c r="M91" s="319"/>
      <c r="N91" s="319"/>
      <c r="O91" s="319"/>
      <c r="P91" s="319"/>
      <c r="Q91" s="319"/>
      <c r="R91" s="245"/>
      <c r="S91" s="232"/>
      <c r="T91" s="41"/>
      <c r="V91" s="81">
        <f t="shared" si="3"/>
        <v>1</v>
      </c>
      <c r="W91" s="82"/>
      <c r="Z91" s="94"/>
      <c r="AA91" s="95"/>
      <c r="AG91" s="134"/>
      <c r="AH91" s="134"/>
    </row>
    <row r="92" spans="1:43" ht="45" customHeight="1">
      <c r="A92" s="41"/>
      <c r="B92" s="215"/>
      <c r="C92" s="234"/>
      <c r="D92" s="236"/>
      <c r="E92" s="249"/>
      <c r="F92" s="252"/>
      <c r="G92" s="220"/>
      <c r="H92" s="221"/>
      <c r="I92" s="271" t="s">
        <v>317</v>
      </c>
      <c r="J92" s="271"/>
      <c r="K92" s="319" t="s">
        <v>432</v>
      </c>
      <c r="L92" s="319"/>
      <c r="M92" s="319"/>
      <c r="N92" s="319"/>
      <c r="O92" s="319"/>
      <c r="P92" s="319"/>
      <c r="Q92" s="319"/>
      <c r="R92" s="245"/>
      <c r="S92" s="232"/>
      <c r="T92" s="41"/>
      <c r="V92" s="81">
        <f t="shared" si="3"/>
        <v>1</v>
      </c>
      <c r="W92" s="82"/>
      <c r="Z92" s="94"/>
      <c r="AA92" s="95"/>
      <c r="AG92" s="134"/>
      <c r="AH92" s="134"/>
    </row>
    <row r="93" spans="1:43" ht="45" customHeight="1">
      <c r="A93" s="41"/>
      <c r="B93" s="215"/>
      <c r="C93" s="234"/>
      <c r="D93" s="236"/>
      <c r="E93" s="249"/>
      <c r="F93" s="252"/>
      <c r="G93" s="220"/>
      <c r="H93" s="221"/>
      <c r="I93" s="341" t="s">
        <v>529</v>
      </c>
      <c r="J93" s="342"/>
      <c r="K93" s="257">
        <v>45017</v>
      </c>
      <c r="L93" s="258"/>
      <c r="M93" s="259"/>
      <c r="N93" s="45" t="s">
        <v>239</v>
      </c>
      <c r="O93" s="257">
        <v>45366</v>
      </c>
      <c r="P93" s="258"/>
      <c r="Q93" s="259"/>
      <c r="R93" s="245"/>
      <c r="S93" s="232"/>
      <c r="T93" s="41"/>
      <c r="V93" s="81">
        <f t="shared" si="3"/>
        <v>1</v>
      </c>
      <c r="W93" s="81">
        <f>IF(O93="",0,1)</f>
        <v>1</v>
      </c>
      <c r="Z93" s="94"/>
      <c r="AA93" s="95"/>
      <c r="AG93" s="134"/>
      <c r="AH93" s="134"/>
    </row>
    <row r="94" spans="1:43" ht="45" customHeight="1">
      <c r="A94" s="41"/>
      <c r="B94" s="215"/>
      <c r="C94" s="234"/>
      <c r="D94" s="236"/>
      <c r="E94" s="250"/>
      <c r="F94" s="253"/>
      <c r="G94" s="222"/>
      <c r="H94" s="223"/>
      <c r="I94" s="216" t="s">
        <v>230</v>
      </c>
      <c r="J94" s="216"/>
      <c r="K94" s="269" t="s">
        <v>602</v>
      </c>
      <c r="L94" s="319"/>
      <c r="M94" s="319"/>
      <c r="N94" s="319"/>
      <c r="O94" s="319"/>
      <c r="P94" s="319"/>
      <c r="Q94" s="319"/>
      <c r="R94" s="239"/>
      <c r="S94" s="232"/>
      <c r="T94" s="41"/>
      <c r="V94" s="81">
        <f t="shared" si="3"/>
        <v>1</v>
      </c>
      <c r="W94" s="84"/>
      <c r="AA94" s="95"/>
      <c r="AG94" s="134"/>
      <c r="AH94" s="134"/>
    </row>
    <row r="95" spans="1:43" ht="45" customHeight="1">
      <c r="A95" s="41"/>
      <c r="B95" s="215" t="s">
        <v>175</v>
      </c>
      <c r="C95" s="234"/>
      <c r="D95" s="236"/>
      <c r="E95" s="224" t="s">
        <v>55</v>
      </c>
      <c r="F95" s="217">
        <f>IF(AND(B95="○"),3,"-")</f>
        <v>3</v>
      </c>
      <c r="G95" s="218">
        <f>IF(AND(B95="○"),AQ96,"-")</f>
        <v>3</v>
      </c>
      <c r="H95" s="219"/>
      <c r="I95" s="320" t="s">
        <v>37</v>
      </c>
      <c r="J95" s="321"/>
      <c r="K95" s="328" t="s">
        <v>32</v>
      </c>
      <c r="L95" s="329"/>
      <c r="M95" s="329"/>
      <c r="N95" s="329"/>
      <c r="O95" s="329"/>
      <c r="P95" s="329"/>
      <c r="Q95" s="330"/>
      <c r="R95" s="238" t="s">
        <v>184</v>
      </c>
      <c r="S95" s="232"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15"/>
      <c r="C96" s="234"/>
      <c r="D96" s="236"/>
      <c r="E96" s="225"/>
      <c r="F96" s="217"/>
      <c r="G96" s="222"/>
      <c r="H96" s="223"/>
      <c r="I96" s="216" t="s">
        <v>136</v>
      </c>
      <c r="J96" s="216"/>
      <c r="K96" s="331">
        <v>89</v>
      </c>
      <c r="L96" s="332"/>
      <c r="M96" s="332"/>
      <c r="N96" s="332"/>
      <c r="O96" s="332"/>
      <c r="P96" s="332"/>
      <c r="Q96" s="67" t="s">
        <v>9</v>
      </c>
      <c r="R96" s="239"/>
      <c r="S96" s="232"/>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15" t="s">
        <v>175</v>
      </c>
      <c r="C97" s="234"/>
      <c r="D97" s="236"/>
      <c r="E97" s="224" t="s">
        <v>561</v>
      </c>
      <c r="F97" s="217">
        <f>IF(AND(B97="○"),1,"-")</f>
        <v>1</v>
      </c>
      <c r="G97" s="218">
        <f>IF(AND(B97="○"),AQ98,"-")</f>
        <v>1</v>
      </c>
      <c r="H97" s="219"/>
      <c r="I97" s="333" t="s">
        <v>363</v>
      </c>
      <c r="J97" s="333"/>
      <c r="K97" s="334" t="s">
        <v>269</v>
      </c>
      <c r="L97" s="334"/>
      <c r="M97" s="334" t="s">
        <v>275</v>
      </c>
      <c r="N97" s="334"/>
      <c r="O97" s="334" t="s">
        <v>274</v>
      </c>
      <c r="P97" s="334"/>
      <c r="Q97" s="334"/>
      <c r="R97" s="240" t="s">
        <v>184</v>
      </c>
      <c r="S97" s="232"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15"/>
      <c r="C98" s="234"/>
      <c r="D98" s="236"/>
      <c r="E98" s="225"/>
      <c r="F98" s="217"/>
      <c r="G98" s="222"/>
      <c r="H98" s="223"/>
      <c r="I98" s="254" t="s">
        <v>539</v>
      </c>
      <c r="J98" s="254"/>
      <c r="K98" s="255">
        <v>50</v>
      </c>
      <c r="L98" s="255"/>
      <c r="M98" s="255">
        <v>50</v>
      </c>
      <c r="N98" s="255"/>
      <c r="O98" s="256">
        <f>M98/K98</f>
        <v>1</v>
      </c>
      <c r="P98" s="256"/>
      <c r="Q98" s="256"/>
      <c r="R98" s="240"/>
      <c r="S98" s="232"/>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15" t="s">
        <v>175</v>
      </c>
      <c r="C99" s="234"/>
      <c r="D99" s="236"/>
      <c r="E99" s="224" t="s">
        <v>147</v>
      </c>
      <c r="F99" s="217">
        <f>IF(AND(B99="○"),2,"-")</f>
        <v>2</v>
      </c>
      <c r="G99" s="218">
        <f>IF(AND(B99="○"),AQ100,"-")</f>
        <v>2</v>
      </c>
      <c r="H99" s="219"/>
      <c r="I99" s="226" t="s">
        <v>99</v>
      </c>
      <c r="J99" s="227"/>
      <c r="K99" s="227"/>
      <c r="L99" s="227"/>
      <c r="M99" s="227"/>
      <c r="N99" s="227"/>
      <c r="O99" s="227"/>
      <c r="P99" s="227"/>
      <c r="Q99" s="228"/>
      <c r="R99" s="73" t="s">
        <v>270</v>
      </c>
      <c r="S99" s="232"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15"/>
      <c r="C100" s="234"/>
      <c r="D100" s="237"/>
      <c r="E100" s="225"/>
      <c r="F100" s="217"/>
      <c r="G100" s="222"/>
      <c r="H100" s="223"/>
      <c r="I100" s="229"/>
      <c r="J100" s="230"/>
      <c r="K100" s="230"/>
      <c r="L100" s="230"/>
      <c r="M100" s="230"/>
      <c r="N100" s="230"/>
      <c r="O100" s="230"/>
      <c r="P100" s="230"/>
      <c r="Q100" s="231"/>
      <c r="R100" s="73" t="s">
        <v>65</v>
      </c>
      <c r="S100" s="232"/>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15" t="s">
        <v>175</v>
      </c>
      <c r="C101" s="234"/>
      <c r="D101" s="216" t="s">
        <v>125</v>
      </c>
      <c r="E101" s="216"/>
      <c r="F101" s="217">
        <f>IF(AND(B101="○"),1,"-")</f>
        <v>1</v>
      </c>
      <c r="G101" s="218">
        <f>IF(AND(B101="○"),AQ102,"-")</f>
        <v>0.5</v>
      </c>
      <c r="H101" s="219"/>
      <c r="I101" s="320" t="s">
        <v>351</v>
      </c>
      <c r="J101" s="321"/>
      <c r="K101" s="320" t="s">
        <v>280</v>
      </c>
      <c r="L101" s="322"/>
      <c r="M101" s="322"/>
      <c r="N101" s="322"/>
      <c r="O101" s="322"/>
      <c r="P101" s="322"/>
      <c r="Q101" s="321"/>
      <c r="R101" s="73" t="s">
        <v>270</v>
      </c>
      <c r="S101" s="232"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15"/>
      <c r="C102" s="235"/>
      <c r="D102" s="216"/>
      <c r="E102" s="216"/>
      <c r="F102" s="217"/>
      <c r="G102" s="222"/>
      <c r="H102" s="223"/>
      <c r="I102" s="323" t="s">
        <v>526</v>
      </c>
      <c r="J102" s="324"/>
      <c r="K102" s="325" t="s">
        <v>603</v>
      </c>
      <c r="L102" s="258"/>
      <c r="M102" s="258"/>
      <c r="N102" s="258"/>
      <c r="O102" s="258"/>
      <c r="P102" s="258"/>
      <c r="Q102" s="259"/>
      <c r="R102" s="73" t="s">
        <v>65</v>
      </c>
      <c r="S102" s="232"/>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80" priority="33">
      <formula>$B$66="-"</formula>
    </cfRule>
  </conditionalFormatting>
  <conditionalFormatting sqref="D63:G65">
    <cfRule type="expression" dxfId="79" priority="19">
      <formula>AND($B$63="-",$B$64="-",$B$65="-")</formula>
    </cfRule>
  </conditionalFormatting>
  <conditionalFormatting sqref="D89:Q89 E90:Q90 D90:D100">
    <cfRule type="expression" dxfId="78" priority="20">
      <formula>AND($B$89="-",$B$95="-",$B$97="-",$B$99="-")</formula>
    </cfRule>
  </conditionalFormatting>
  <conditionalFormatting sqref="D10:S14">
    <cfRule type="expression" dxfId="77" priority="14">
      <formula>$B$10="-"</formula>
    </cfRule>
  </conditionalFormatting>
  <conditionalFormatting sqref="D15:S16">
    <cfRule type="expression" dxfId="76" priority="42">
      <formula>$B$15="-"</formula>
    </cfRule>
  </conditionalFormatting>
  <conditionalFormatting sqref="D17:S18">
    <cfRule type="expression" dxfId="75" priority="41">
      <formula>$B$17="-"</formula>
    </cfRule>
  </conditionalFormatting>
  <conditionalFormatting sqref="D19:S20">
    <cfRule type="expression" dxfId="74" priority="40">
      <formula>$B$19="-"</formula>
    </cfRule>
  </conditionalFormatting>
  <conditionalFormatting sqref="D21:S22">
    <cfRule type="expression" dxfId="73" priority="39">
      <formula>$B$21="-"</formula>
    </cfRule>
  </conditionalFormatting>
  <conditionalFormatting sqref="D23:S24">
    <cfRule type="expression" dxfId="72" priority="38">
      <formula>$B$23="-"</formula>
    </cfRule>
  </conditionalFormatting>
  <conditionalFormatting sqref="D25:S26">
    <cfRule type="expression" dxfId="71" priority="37">
      <formula>$B$25="-"</formula>
    </cfRule>
  </conditionalFormatting>
  <conditionalFormatting sqref="D27:S28">
    <cfRule type="expression" dxfId="70" priority="36">
      <formula>$B$27="-"</formula>
    </cfRule>
  </conditionalFormatting>
  <conditionalFormatting sqref="D29:S29 D30:J33 R30:S33 D34:S34 D35:J38 R35:S38 D39:S39 D40:J43 R40:S43 D44:S44 D45:J48 R45:S48 D49:S49 D50:J53 R50:S53">
    <cfRule type="expression" dxfId="69" priority="35">
      <formula>$B$29="-"</formula>
    </cfRule>
  </conditionalFormatting>
  <conditionalFormatting sqref="D54:S62">
    <cfRule type="expression" dxfId="68" priority="3">
      <formula>$B$54="-"</formula>
    </cfRule>
  </conditionalFormatting>
  <conditionalFormatting sqref="D74:S75">
    <cfRule type="expression" dxfId="67" priority="32">
      <formula>$B$74="-"</formula>
    </cfRule>
  </conditionalFormatting>
  <conditionalFormatting sqref="D76:S77">
    <cfRule type="expression" dxfId="66" priority="31">
      <formula>$B$76="-"</formula>
    </cfRule>
  </conditionalFormatting>
  <conditionalFormatting sqref="D78:S79">
    <cfRule type="expression" dxfId="65" priority="30">
      <formula>$B$78="-"</formula>
    </cfRule>
  </conditionalFormatting>
  <conditionalFormatting sqref="D80:S81">
    <cfRule type="expression" dxfId="64" priority="29">
      <formula>$B$80="-"</formula>
    </cfRule>
  </conditionalFormatting>
  <conditionalFormatting sqref="D82:S84">
    <cfRule type="expression" dxfId="63" priority="6">
      <formula>$B$82="-"</formula>
    </cfRule>
  </conditionalFormatting>
  <conditionalFormatting sqref="D85:S86">
    <cfRule type="expression" dxfId="62" priority="27">
      <formula>$B$85="-"</formula>
    </cfRule>
  </conditionalFormatting>
  <conditionalFormatting sqref="D87:S87 D88:H88 R88:S88">
    <cfRule type="expression" dxfId="61" priority="26">
      <formula>$B$87="-"</formula>
    </cfRule>
  </conditionalFormatting>
  <conditionalFormatting sqref="D101:S102">
    <cfRule type="expression" dxfId="60" priority="4">
      <formula>$B$101="-"</formula>
    </cfRule>
  </conditionalFormatting>
  <conditionalFormatting sqref="E95:S96">
    <cfRule type="expression" dxfId="59" priority="24">
      <formula>$B$95="-"</formula>
    </cfRule>
  </conditionalFormatting>
  <conditionalFormatting sqref="E97:S98">
    <cfRule type="expression" dxfId="58" priority="5">
      <formula>$B$97="-"</formula>
    </cfRule>
  </conditionalFormatting>
  <conditionalFormatting sqref="E99:S100">
    <cfRule type="expression" dxfId="57" priority="22">
      <formula>$B$99="-"</formula>
    </cfRule>
  </conditionalFormatting>
  <conditionalFormatting sqref="H63:S63">
    <cfRule type="expression" dxfId="56" priority="45">
      <formula>$B$63="-"</formula>
    </cfRule>
  </conditionalFormatting>
  <conditionalFormatting sqref="H64:S64">
    <cfRule type="expression" dxfId="55" priority="44">
      <formula>$B$64="-"</formula>
    </cfRule>
  </conditionalFormatting>
  <conditionalFormatting sqref="H65:S65">
    <cfRule type="expression" dxfId="54" priority="43">
      <formula>$B$65="-"</formula>
    </cfRule>
  </conditionalFormatting>
  <conditionalFormatting sqref="I67:Q72">
    <cfRule type="expression" dxfId="53" priority="7">
      <formula>$B$66="-"</formula>
    </cfRule>
  </conditionalFormatting>
  <conditionalFormatting sqref="I88:Q88">
    <cfRule type="expression" dxfId="52" priority="2">
      <formula>$B$87="-"</formula>
    </cfRule>
  </conditionalFormatting>
  <conditionalFormatting sqref="I73:S73">
    <cfRule type="expression" dxfId="51" priority="17">
      <formula>$B$66="-"</formula>
    </cfRule>
  </conditionalFormatting>
  <conditionalFormatting sqref="K30:Q33">
    <cfRule type="expression" dxfId="50" priority="16">
      <formula>$B$32="-"</formula>
    </cfRule>
  </conditionalFormatting>
  <conditionalFormatting sqref="K35:Q38">
    <cfRule type="expression" dxfId="49" priority="13">
      <formula>$B$32="-"</formula>
    </cfRule>
  </conditionalFormatting>
  <conditionalFormatting sqref="K40:Q43">
    <cfRule type="expression" dxfId="48" priority="12">
      <formula>$B$32="-"</formula>
    </cfRule>
  </conditionalFormatting>
  <conditionalFormatting sqref="K45:Q48">
    <cfRule type="expression" dxfId="47" priority="11">
      <formula>$B$32="-"</formula>
    </cfRule>
  </conditionalFormatting>
  <conditionalFormatting sqref="K50:Q53">
    <cfRule type="expression" dxfId="46" priority="10">
      <formula>$B$32="-"</formula>
    </cfRule>
  </conditionalFormatting>
  <conditionalFormatting sqref="K86:Q86">
    <cfRule type="expression" dxfId="45" priority="18">
      <formula>$I$86="措置無し"</formula>
    </cfRule>
  </conditionalFormatting>
  <conditionalFormatting sqref="K92:Q92">
    <cfRule type="expression" dxfId="44" priority="1">
      <formula>$B$89="-"</formula>
    </cfRule>
  </conditionalFormatting>
  <conditionalFormatting sqref="R89:S94 E91:Q91 E92:J92 E93:Q94">
    <cfRule type="expression" dxfId="43"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300-000000000000}">
          <x14:formula1>
            <xm:f>リスト!$AB$21:$AB$22</xm:f>
          </x14:formula1>
          <xm:sqref>N88</xm:sqref>
        </x14:dataValidation>
        <x14:dataValidation type="list" allowBlank="1" showInputMessage="1" showErrorMessage="1" xr:uid="{00000000-0002-0000-0300-000001000000}">
          <x14:formula1>
            <xm:f>リスト!$AB$17:$AB$19</xm:f>
          </x14:formula1>
          <xm:sqref>O88</xm:sqref>
        </x14:dataValidation>
        <x14:dataValidation type="list" allowBlank="1" showInputMessage="1" showErrorMessage="1" xr:uid="{00000000-0002-0000-0300-000002000000}">
          <x14:formula1>
            <xm:f>リスト!$AA$9:$AA$12</xm:f>
          </x14:formula1>
          <xm:sqref>I86:J86</xm:sqref>
        </x14:dataValidation>
        <x14:dataValidation type="list" allowBlank="1" showInputMessage="1" showErrorMessage="1" xr:uid="{00000000-0002-0000-0300-000003000000}">
          <x14:formula1>
            <xm:f>リスト!$O$8:$O$10</xm:f>
          </x14:formula1>
          <xm:sqref>I57:I58</xm:sqref>
        </x14:dataValidation>
        <x14:dataValidation type="list" allowBlank="1" showInputMessage="1" showErrorMessage="1" xr:uid="{00000000-0002-0000-0300-000004000000}">
          <x14:formula1>
            <xm:f>リスト!$I$4:$I$6</xm:f>
          </x14:formula1>
          <xm:sqref>S19:S20</xm:sqref>
        </x14:dataValidation>
        <x14:dataValidation type="list" allowBlank="1" showInputMessage="1" showErrorMessage="1" xr:uid="{00000000-0002-0000-0300-000005000000}">
          <x14:formula1>
            <xm:f>リスト!$H$4:$H$5</xm:f>
          </x14:formula1>
          <xm:sqref>S17:S18</xm:sqref>
        </x14:dataValidation>
        <x14:dataValidation type="list" allowBlank="1" showInputMessage="1" showErrorMessage="1" xr:uid="{00000000-0002-0000-0300-000006000000}">
          <x14:formula1>
            <xm:f>リスト!$T$4:$T$6</xm:f>
          </x14:formula1>
          <xm:sqref>S65</xm:sqref>
        </x14:dataValidation>
        <x14:dataValidation type="list" allowBlank="1" showInputMessage="1" showErrorMessage="1" xr:uid="{00000000-0002-0000-0300-000007000000}">
          <x14:formula1>
            <xm:f>リスト!$A$4:$A$8</xm:f>
          </x14:formula1>
          <xm:sqref>F3:J3</xm:sqref>
        </x14:dataValidation>
        <x14:dataValidation type="list" allowBlank="1" showInputMessage="1" showErrorMessage="1" xr:uid="{00000000-0002-0000-0300-000008000000}">
          <x14:formula1>
            <xm:f>リスト!$AG$4:$AG$6</xm:f>
          </x14:formula1>
          <xm:sqref>S101:S102</xm:sqref>
        </x14:dataValidation>
        <x14:dataValidation type="list" allowBlank="1" showInputMessage="1" showErrorMessage="1" xr:uid="{00000000-0002-0000-0300-000009000000}">
          <x14:formula1>
            <xm:f>リスト!$AF$4:$AF$18</xm:f>
          </x14:formula1>
          <xm:sqref>S99:S100</xm:sqref>
        </x14:dataValidation>
        <x14:dataValidation type="list" allowBlank="1" showInputMessage="1" showErrorMessage="1" xr:uid="{00000000-0002-0000-0300-00000A000000}">
          <x14:formula1>
            <xm:f>リスト!$AE$4:$AE$6</xm:f>
          </x14:formula1>
          <xm:sqref>S97:S98</xm:sqref>
        </x14:dataValidation>
        <x14:dataValidation type="list" allowBlank="1" showInputMessage="1" showErrorMessage="1" xr:uid="{00000000-0002-0000-0300-00000B000000}">
          <x14:formula1>
            <xm:f>リスト!$AD$4:$AD$10</xm:f>
          </x14:formula1>
          <xm:sqref>S95:S96</xm:sqref>
        </x14:dataValidation>
        <x14:dataValidation type="list" allowBlank="1" showInputMessage="1" showErrorMessage="1" xr:uid="{00000000-0002-0000-0300-00000C000000}">
          <x14:formula1>
            <xm:f>リスト!$AB$4:$AB$12</xm:f>
          </x14:formula1>
          <xm:sqref>S87:S88</xm:sqref>
        </x14:dataValidation>
        <x14:dataValidation type="list" allowBlank="1" showInputMessage="1" showErrorMessage="1" xr:uid="{00000000-0002-0000-0300-00000D000000}">
          <x14:formula1>
            <xm:f>リスト!$Y$4:$Y$6</xm:f>
          </x14:formula1>
          <xm:sqref>S80:S81</xm:sqref>
        </x14:dataValidation>
        <x14:dataValidation type="list" allowBlank="1" showInputMessage="1" showErrorMessage="1" xr:uid="{00000000-0002-0000-0300-00000E000000}">
          <x14:formula1>
            <xm:f>リスト!$X$4:$X$6</xm:f>
          </x14:formula1>
          <xm:sqref>S78:S79</xm:sqref>
        </x14:dataValidation>
        <x14:dataValidation type="list" allowBlank="1" showInputMessage="1" showErrorMessage="1" xr:uid="{00000000-0002-0000-0300-00000F000000}">
          <x14:formula1>
            <xm:f>リスト!$Z$4:$Z$6</xm:f>
          </x14:formula1>
          <xm:sqref>S82:S84</xm:sqref>
        </x14:dataValidation>
        <x14:dataValidation type="list" allowBlank="1" showInputMessage="1" showErrorMessage="1" xr:uid="{00000000-0002-0000-0300-000010000000}">
          <x14:formula1>
            <xm:f>リスト!$AA$4:$AA$6</xm:f>
          </x14:formula1>
          <xm:sqref>S85:S86</xm:sqref>
        </x14:dataValidation>
        <x14:dataValidation type="list" allowBlank="1" showInputMessage="1" showErrorMessage="1" xr:uid="{00000000-0002-0000-0300-000011000000}">
          <x14:formula1>
            <xm:f>リスト!$S$4:$S$7</xm:f>
          </x14:formula1>
          <xm:sqref>S64</xm:sqref>
        </x14:dataValidation>
        <x14:dataValidation type="list" allowBlank="1" showInputMessage="1" showErrorMessage="1" xr:uid="{00000000-0002-0000-0300-000012000000}">
          <x14:formula1>
            <xm:f>リスト!$R$4:$R$6</xm:f>
          </x14:formula1>
          <xm:sqref>S63</xm:sqref>
        </x14:dataValidation>
        <x14:dataValidation type="list" allowBlank="1" showInputMessage="1" showErrorMessage="1" xr:uid="{00000000-0002-0000-0300-000013000000}">
          <x14:formula1>
            <xm:f>リスト!$Q$4:$Q$5</xm:f>
          </x14:formula1>
          <xm:sqref>S61</xm:sqref>
        </x14:dataValidation>
        <x14:dataValidation type="list" allowBlank="1" showInputMessage="1" showErrorMessage="1" xr:uid="{00000000-0002-0000-0300-000014000000}">
          <x14:formula1>
            <xm:f>リスト!$P$4:$P$6</xm:f>
          </x14:formula1>
          <xm:sqref>S59</xm:sqref>
        </x14:dataValidation>
        <x14:dataValidation type="list" allowBlank="1" showInputMessage="1" showErrorMessage="1" xr:uid="{00000000-0002-0000-0300-000015000000}">
          <x14:formula1>
            <xm:f>リスト!$N$4:$N$6</xm:f>
          </x14:formula1>
          <xm:sqref>S54:S55</xm:sqref>
        </x14:dataValidation>
        <x14:dataValidation type="list" allowBlank="1" showInputMessage="1" showErrorMessage="1" xr:uid="{00000000-0002-0000-0300-000016000000}">
          <x14:formula1>
            <xm:f>リスト!$D$4:$D$12</xm:f>
          </x14:formula1>
          <xm:sqref>K28:Q28</xm:sqref>
        </x14:dataValidation>
        <x14:dataValidation type="list" allowBlank="1" showInputMessage="1" showErrorMessage="1" xr:uid="{00000000-0002-0000-0300-000017000000}">
          <x14:formula1>
            <xm:f>リスト!$L$9:$L$12</xm:f>
          </x14:formula1>
          <xm:sqref>K27:Q27</xm:sqref>
        </x14:dataValidation>
        <x14:dataValidation type="list" allowBlank="1" showInputMessage="1" showErrorMessage="1" xr:uid="{00000000-0002-0000-0300-000018000000}">
          <x14:formula1>
            <xm:f>リスト!$L$5:$L$7</xm:f>
          </x14:formula1>
          <xm:sqref>S27:S28</xm:sqref>
        </x14:dataValidation>
        <x14:dataValidation type="list" allowBlank="1" showInputMessage="1" showErrorMessage="1" xr:uid="{00000000-0002-0000-0300-000019000000}">
          <x14:formula1>
            <xm:f>リスト!$O$4:$O$6</xm:f>
          </x14:formula1>
          <xm:sqref>S56:S57</xm:sqref>
        </x14:dataValidation>
        <x14:dataValidation type="list" allowBlank="1" showInputMessage="1" showErrorMessage="1" xr:uid="{00000000-0002-0000-0300-00001A000000}">
          <x14:formula1>
            <xm:f>リスト!$K$26:$K$32</xm:f>
          </x14:formula1>
          <xm:sqref>S25:S26</xm:sqref>
        </x14:dataValidation>
        <x14:dataValidation type="list" allowBlank="1" showInputMessage="1" showErrorMessage="1" xr:uid="{00000000-0002-0000-0300-00001B000000}">
          <x14:formula1>
            <xm:f>リスト!$K$18:$K$25</xm:f>
          </x14:formula1>
          <xm:sqref>S23:S24</xm:sqref>
        </x14:dataValidation>
        <x14:dataValidation type="list" allowBlank="1" showInputMessage="1" showErrorMessage="1" xr:uid="{00000000-0002-0000-0300-00001C000000}">
          <x14:formula1>
            <xm:f>リスト!$K$4:$K$17</xm:f>
          </x14:formula1>
          <xm:sqref>S21:S22</xm:sqref>
        </x14:dataValidation>
        <x14:dataValidation type="list" allowBlank="1" showInputMessage="1" showErrorMessage="1" xr:uid="{00000000-0002-0000-0300-00001D000000}">
          <x14:formula1>
            <xm:f>リスト!$E$4:$E$19</xm:f>
          </x14:formula1>
          <xm:sqref>K95:Q95 K15:Q15 K18:Q18 K20:Q20</xm:sqref>
        </x14:dataValidation>
        <x14:dataValidation type="list" allowBlank="1" showInputMessage="1" showErrorMessage="1" xr:uid="{00000000-0002-0000-0300-00001E000000}">
          <x14:formula1>
            <xm:f>リスト!$F$4:$F$6</xm:f>
          </x14:formula1>
          <xm:sqref>S10:S14</xm:sqref>
        </x14:dataValidation>
        <x14:dataValidation type="list" allowBlank="1" showInputMessage="1" showErrorMessage="1" xr:uid="{00000000-0002-0000-03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300-000020000000}">
          <x14:formula1>
            <xm:f>リスト!$J$5:$J$6</xm:f>
          </x14:formula1>
          <xm:sqref>S73</xm:sqref>
        </x14:dataValidation>
        <x14:dataValidation type="list" allowBlank="1" showInputMessage="1" showErrorMessage="1" xr:uid="{00000000-0002-0000-0300-000021000000}">
          <x14:formula1>
            <xm:f>リスト!$M$5:$M$10</xm:f>
          </x14:formula1>
          <xm:sqref>S29:S53</xm:sqref>
        </x14:dataValidation>
        <x14:dataValidation type="list" allowBlank="1" showInputMessage="1" showErrorMessage="1" xr:uid="{00000000-0002-0000-0300-000022000000}">
          <x14:formula1>
            <xm:f>リスト!$AC$4:$AC$7</xm:f>
          </x14:formula1>
          <xm:sqref>S89:S94</xm:sqref>
        </x14:dataValidation>
        <x14:dataValidation type="list" allowBlank="1" showInputMessage="1" showErrorMessage="1" xr:uid="{00000000-0002-0000-0300-000023000000}">
          <x14:formula1>
            <xm:f>リスト!$C$4:$C$5</xm:f>
          </x14:formula1>
          <xm:sqref>K90</xm:sqref>
        </x14:dataValidation>
        <x14:dataValidation type="list" allowBlank="1" showInputMessage="1" showErrorMessage="1" xr:uid="{00000000-0002-0000-0300-000024000000}">
          <x14:formula1>
            <xm:f>リスト!$V$10:$V$11</xm:f>
          </x14:formula1>
          <xm:sqref>I75</xm:sqref>
        </x14:dataValidation>
        <x14:dataValidation type="list" allowBlank="1" showInputMessage="1" showErrorMessage="1" xr:uid="{00000000-0002-0000-0300-000025000000}">
          <x14:formula1>
            <xm:f>リスト!$V$4:$V$6</xm:f>
          </x14:formula1>
          <xm:sqref>S74:S75</xm:sqref>
        </x14:dataValidation>
        <x14:dataValidation type="list" allowBlank="1" showInputMessage="1" showErrorMessage="1" xr:uid="{00000000-0002-0000-0300-000026000000}">
          <x14:formula1>
            <xm:f>リスト!$W$4:$W$6</xm:f>
          </x14:formula1>
          <xm:sqref>S76:S77</xm:sqref>
        </x14:dataValidation>
        <x14:dataValidation type="list" allowBlank="1" showInputMessage="1" showErrorMessage="1" xr:uid="{00000000-0002-0000-0300-000027000000}">
          <x14:formula1>
            <xm:f>リスト!$G$4:$G$11</xm:f>
          </x14:formula1>
          <xm:sqref>S15:S16</xm:sqref>
        </x14:dataValidation>
        <x14:dataValidation type="list" allowBlank="1" showInputMessage="1" showErrorMessage="1" xr:uid="{00000000-0002-0000-0300-000028000000}">
          <x14:formula1>
            <xm:f>リスト!$P$9:$P$17</xm:f>
          </x14:formula1>
          <xm:sqref>K59:Q59</xm:sqref>
        </x14:dataValidation>
        <x14:dataValidation type="list" allowBlank="1" showInputMessage="1" showErrorMessage="1" xr:uid="{00000000-0002-0000-0300-000029000000}">
          <x14:formula1>
            <xm:f>リスト!$P$8:$P$17</xm:f>
          </x14:formula1>
          <xm:sqref>K60:Q60</xm:sqref>
        </x14:dataValidation>
        <x14:dataValidation type="list" allowBlank="1" showInputMessage="1" showErrorMessage="1" xr:uid="{00000000-0002-0000-0300-00002A000000}">
          <x14:formula1>
            <xm:f>リスト!$U$4:$U$11</xm:f>
          </x14:formula1>
          <xm:sqref>S66:S72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R102"/>
  <sheetViews>
    <sheetView view="pageBreakPreview" topLeftCell="A49" zoomScale="55" zoomScaleNormal="55" zoomScaleSheetLayoutView="55" workbookViewId="0">
      <selection activeCell="H64" sqref="H64"/>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367" t="s">
        <v>310</v>
      </c>
      <c r="D3" s="367"/>
      <c r="E3" s="367"/>
      <c r="F3" s="368" t="s">
        <v>480</v>
      </c>
      <c r="G3" s="369"/>
      <c r="H3" s="369"/>
      <c r="I3" s="369"/>
      <c r="J3" s="370"/>
      <c r="K3" s="66"/>
      <c r="L3" s="66"/>
      <c r="M3" s="66"/>
      <c r="N3" s="66"/>
      <c r="O3" s="66"/>
      <c r="P3" s="371" t="s">
        <v>253</v>
      </c>
      <c r="Q3" s="372"/>
      <c r="R3" s="373"/>
      <c r="S3" s="75">
        <f>SUM(F10:F102)</f>
        <v>43.5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367" t="s">
        <v>0</v>
      </c>
      <c r="D4" s="367"/>
      <c r="E4" s="367"/>
      <c r="F4" s="368" t="s">
        <v>536</v>
      </c>
      <c r="G4" s="369"/>
      <c r="H4" s="369"/>
      <c r="I4" s="369"/>
      <c r="J4" s="370"/>
      <c r="K4" s="52"/>
      <c r="L4" s="52"/>
      <c r="M4" s="52"/>
      <c r="N4" s="52"/>
      <c r="O4" s="52"/>
      <c r="P4" s="371" t="s">
        <v>339</v>
      </c>
      <c r="Q4" s="372"/>
      <c r="R4" s="373"/>
      <c r="S4" s="75">
        <f>SUM(G10:G102)</f>
        <v>33.700000000000003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367" t="s">
        <v>6</v>
      </c>
      <c r="D5" s="367"/>
      <c r="E5" s="374"/>
      <c r="F5" s="375" t="s">
        <v>507</v>
      </c>
      <c r="G5" s="376"/>
      <c r="H5" s="376"/>
      <c r="I5" s="376"/>
      <c r="J5" s="377"/>
      <c r="K5" s="52"/>
      <c r="L5" s="52"/>
      <c r="M5" s="52"/>
      <c r="N5" s="52"/>
      <c r="O5" s="52"/>
      <c r="P5" s="378" t="s">
        <v>127</v>
      </c>
      <c r="Q5" s="379"/>
      <c r="R5" s="380"/>
      <c r="S5" s="76">
        <f>ROUND(S4*AQ8/S3,4)</f>
        <v>15.494300000000001</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326" t="s">
        <v>306</v>
      </c>
      <c r="G7" s="326"/>
      <c r="H7" s="326"/>
      <c r="I7" s="326"/>
      <c r="J7" s="326"/>
      <c r="K7" s="326"/>
      <c r="L7" s="326"/>
      <c r="M7" s="326"/>
      <c r="N7" s="326"/>
      <c r="O7" s="326"/>
      <c r="P7" s="326"/>
      <c r="Q7" s="326"/>
      <c r="R7" s="326"/>
      <c r="S7" s="326"/>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327"/>
      <c r="G8" s="327"/>
      <c r="H8" s="327"/>
      <c r="I8" s="327"/>
      <c r="J8" s="327"/>
      <c r="K8" s="327"/>
      <c r="L8" s="327"/>
      <c r="M8" s="327"/>
      <c r="N8" s="327"/>
      <c r="O8" s="327"/>
      <c r="P8" s="327"/>
      <c r="Q8" s="327"/>
      <c r="R8" s="327"/>
      <c r="S8" s="327"/>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364" t="s">
        <v>23</v>
      </c>
      <c r="D9" s="364"/>
      <c r="E9" s="364"/>
      <c r="F9" s="45" t="s">
        <v>327</v>
      </c>
      <c r="G9" s="365" t="s">
        <v>285</v>
      </c>
      <c r="H9" s="366"/>
      <c r="I9" s="364" t="s">
        <v>42</v>
      </c>
      <c r="J9" s="364"/>
      <c r="K9" s="364"/>
      <c r="L9" s="364"/>
      <c r="M9" s="364"/>
      <c r="N9" s="364"/>
      <c r="O9" s="364"/>
      <c r="P9" s="364"/>
      <c r="Q9" s="364"/>
      <c r="R9" s="364"/>
      <c r="S9" s="364"/>
      <c r="T9" s="41"/>
      <c r="V9" s="80" t="s">
        <v>22</v>
      </c>
      <c r="AC9" s="111"/>
      <c r="AD9" s="111"/>
    </row>
    <row r="10" spans="1:44" ht="45" customHeight="1">
      <c r="A10" s="41"/>
      <c r="B10" s="215" t="s">
        <v>175</v>
      </c>
      <c r="C10" s="233" t="s">
        <v>178</v>
      </c>
      <c r="D10" s="216" t="s">
        <v>516</v>
      </c>
      <c r="E10" s="216"/>
      <c r="F10" s="217">
        <f>IF(AND(B10="○"),2,"-")</f>
        <v>2</v>
      </c>
      <c r="G10" s="218">
        <f>IF(AND(B10="○"),AQ11,"-")</f>
        <v>2</v>
      </c>
      <c r="H10" s="219"/>
      <c r="I10" s="271" t="s">
        <v>318</v>
      </c>
      <c r="J10" s="271"/>
      <c r="K10" s="319" t="s">
        <v>236</v>
      </c>
      <c r="L10" s="319"/>
      <c r="M10" s="319"/>
      <c r="N10" s="319"/>
      <c r="O10" s="319"/>
      <c r="P10" s="319"/>
      <c r="Q10" s="319"/>
      <c r="R10" s="238" t="s">
        <v>184</v>
      </c>
      <c r="S10" s="232"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15"/>
      <c r="C11" s="234"/>
      <c r="D11" s="216"/>
      <c r="E11" s="216"/>
      <c r="F11" s="217"/>
      <c r="G11" s="220"/>
      <c r="H11" s="221"/>
      <c r="I11" s="271" t="s">
        <v>317</v>
      </c>
      <c r="J11" s="271"/>
      <c r="K11" s="319" t="s">
        <v>578</v>
      </c>
      <c r="L11" s="319"/>
      <c r="M11" s="319"/>
      <c r="N11" s="319"/>
      <c r="O11" s="319"/>
      <c r="P11" s="319"/>
      <c r="Q11" s="319"/>
      <c r="R11" s="245"/>
      <c r="S11" s="232"/>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15"/>
      <c r="C12" s="234"/>
      <c r="D12" s="216"/>
      <c r="E12" s="216"/>
      <c r="F12" s="217"/>
      <c r="G12" s="220"/>
      <c r="H12" s="221"/>
      <c r="I12" s="341" t="s">
        <v>529</v>
      </c>
      <c r="J12" s="342"/>
      <c r="K12" s="257">
        <v>45413</v>
      </c>
      <c r="L12" s="258"/>
      <c r="M12" s="259"/>
      <c r="N12" s="45" t="s">
        <v>239</v>
      </c>
      <c r="O12" s="257">
        <v>45627</v>
      </c>
      <c r="P12" s="258"/>
      <c r="Q12" s="259"/>
      <c r="R12" s="245"/>
      <c r="S12" s="232"/>
      <c r="T12" s="41"/>
      <c r="V12" s="81">
        <f>IF(K12="",0,1)</f>
        <v>1</v>
      </c>
      <c r="W12" s="81">
        <f>IF(O12="",0,1)</f>
        <v>1</v>
      </c>
      <c r="AG12" s="134"/>
      <c r="AH12" s="134"/>
    </row>
    <row r="13" spans="1:44" ht="45" customHeight="1">
      <c r="A13" s="41"/>
      <c r="B13" s="215"/>
      <c r="C13" s="234"/>
      <c r="D13" s="216"/>
      <c r="E13" s="216"/>
      <c r="F13" s="217"/>
      <c r="G13" s="220"/>
      <c r="H13" s="221"/>
      <c r="I13" s="216" t="s">
        <v>185</v>
      </c>
      <c r="J13" s="216"/>
      <c r="K13" s="319" t="s">
        <v>593</v>
      </c>
      <c r="L13" s="319"/>
      <c r="M13" s="319"/>
      <c r="N13" s="319"/>
      <c r="O13" s="319"/>
      <c r="P13" s="319"/>
      <c r="Q13" s="319"/>
      <c r="R13" s="245"/>
      <c r="S13" s="232"/>
      <c r="T13" s="41"/>
      <c r="V13" s="81">
        <f>IF(K13="",0,1)</f>
        <v>1</v>
      </c>
      <c r="W13" s="82"/>
      <c r="AH13" s="134"/>
    </row>
    <row r="14" spans="1:44" ht="45" customHeight="1">
      <c r="A14" s="41"/>
      <c r="B14" s="215"/>
      <c r="C14" s="234"/>
      <c r="D14" s="216"/>
      <c r="E14" s="216"/>
      <c r="F14" s="217"/>
      <c r="G14" s="222"/>
      <c r="H14" s="223"/>
      <c r="I14" s="216" t="s">
        <v>230</v>
      </c>
      <c r="J14" s="216"/>
      <c r="K14" s="319" t="s">
        <v>594</v>
      </c>
      <c r="L14" s="319"/>
      <c r="M14" s="319"/>
      <c r="N14" s="319"/>
      <c r="O14" s="319"/>
      <c r="P14" s="319"/>
      <c r="Q14" s="319"/>
      <c r="R14" s="239"/>
      <c r="S14" s="232"/>
      <c r="T14" s="41"/>
      <c r="V14" s="81">
        <f>IF(K14="",0,1)</f>
        <v>1</v>
      </c>
      <c r="W14" s="84"/>
      <c r="AA14" s="95"/>
      <c r="AG14" s="134"/>
      <c r="AH14" s="134"/>
    </row>
    <row r="15" spans="1:44" ht="45" customHeight="1">
      <c r="A15" s="41"/>
      <c r="B15" s="215" t="s">
        <v>175</v>
      </c>
      <c r="C15" s="234"/>
      <c r="D15" s="216" t="s">
        <v>542</v>
      </c>
      <c r="E15" s="216"/>
      <c r="F15" s="217">
        <f>IF(AND(B15="○"),3,"-")</f>
        <v>3</v>
      </c>
      <c r="G15" s="218">
        <f>IF(AND(B15="○"),AQ16,"-")</f>
        <v>3</v>
      </c>
      <c r="H15" s="219"/>
      <c r="I15" s="216" t="s">
        <v>229</v>
      </c>
      <c r="J15" s="216"/>
      <c r="K15" s="266" t="s">
        <v>32</v>
      </c>
      <c r="L15" s="266"/>
      <c r="M15" s="266"/>
      <c r="N15" s="266"/>
      <c r="O15" s="266"/>
      <c r="P15" s="266"/>
      <c r="Q15" s="266"/>
      <c r="R15" s="70" t="s">
        <v>270</v>
      </c>
      <c r="S15" s="232"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15"/>
      <c r="C16" s="234"/>
      <c r="D16" s="216"/>
      <c r="E16" s="216"/>
      <c r="F16" s="217"/>
      <c r="G16" s="222"/>
      <c r="H16" s="223"/>
      <c r="I16" s="216" t="s">
        <v>299</v>
      </c>
      <c r="J16" s="216"/>
      <c r="K16" s="331">
        <v>88</v>
      </c>
      <c r="L16" s="332"/>
      <c r="M16" s="332"/>
      <c r="N16" s="332"/>
      <c r="O16" s="332"/>
      <c r="P16" s="332"/>
      <c r="Q16" s="67" t="s">
        <v>9</v>
      </c>
      <c r="R16" s="72" t="s">
        <v>65</v>
      </c>
      <c r="S16" s="232"/>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15" t="s">
        <v>175</v>
      </c>
      <c r="C17" s="234"/>
      <c r="D17" s="216" t="s">
        <v>46</v>
      </c>
      <c r="E17" s="216"/>
      <c r="F17" s="217">
        <f>IF(AND(B17="○"),1,"-")</f>
        <v>1</v>
      </c>
      <c r="G17" s="218">
        <f>IF(AND(B17="○"),AQ18,"-")</f>
        <v>1</v>
      </c>
      <c r="H17" s="219"/>
      <c r="I17" s="216" t="s">
        <v>384</v>
      </c>
      <c r="J17" s="216"/>
      <c r="K17" s="319" t="s">
        <v>92</v>
      </c>
      <c r="L17" s="319"/>
      <c r="M17" s="319"/>
      <c r="N17" s="319"/>
      <c r="O17" s="319"/>
      <c r="P17" s="319"/>
      <c r="Q17" s="319"/>
      <c r="R17" s="70" t="s">
        <v>270</v>
      </c>
      <c r="S17" s="232"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15"/>
      <c r="C18" s="234"/>
      <c r="D18" s="216"/>
      <c r="E18" s="216"/>
      <c r="F18" s="217"/>
      <c r="G18" s="222"/>
      <c r="H18" s="223"/>
      <c r="I18" s="216" t="s">
        <v>97</v>
      </c>
      <c r="J18" s="216"/>
      <c r="K18" s="319" t="s">
        <v>32</v>
      </c>
      <c r="L18" s="319"/>
      <c r="M18" s="319"/>
      <c r="N18" s="319"/>
      <c r="O18" s="319"/>
      <c r="P18" s="319"/>
      <c r="Q18" s="319"/>
      <c r="R18" s="72" t="s">
        <v>65</v>
      </c>
      <c r="S18" s="232"/>
      <c r="T18" s="41"/>
      <c r="V18" s="81">
        <f>IF(K18="",0,1)</f>
        <v>1</v>
      </c>
      <c r="W18" s="84"/>
      <c r="AA18" s="95"/>
      <c r="AB18" s="99">
        <f>IF($S$17=AB17,1,0)</f>
        <v>1</v>
      </c>
      <c r="AC18" s="114">
        <f>IF($S$17=AC17,0,0)</f>
        <v>0</v>
      </c>
      <c r="AG18" s="134"/>
      <c r="AH18" s="134"/>
      <c r="AQ18" s="148">
        <f>IF(Y17=3,SUM(AB18:AP18),0)</f>
        <v>1</v>
      </c>
    </row>
    <row r="19" spans="1:43" ht="45" customHeight="1">
      <c r="A19" s="41"/>
      <c r="B19" s="215" t="s">
        <v>17</v>
      </c>
      <c r="C19" s="234"/>
      <c r="D19" s="216" t="s">
        <v>543</v>
      </c>
      <c r="E19" s="216"/>
      <c r="F19" s="217" t="str">
        <f>IF(AND(B19="○"),1,"-")</f>
        <v>-</v>
      </c>
      <c r="G19" s="218" t="str">
        <f>IF(AND(B19="○"),AQ20,"-")</f>
        <v>-</v>
      </c>
      <c r="H19" s="219"/>
      <c r="I19" s="216" t="s">
        <v>384</v>
      </c>
      <c r="J19" s="216"/>
      <c r="K19" s="319"/>
      <c r="L19" s="319"/>
      <c r="M19" s="319"/>
      <c r="N19" s="319"/>
      <c r="O19" s="319"/>
      <c r="P19" s="319"/>
      <c r="Q19" s="319"/>
      <c r="R19" s="70" t="s">
        <v>270</v>
      </c>
      <c r="S19" s="232"/>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15"/>
      <c r="C20" s="234"/>
      <c r="D20" s="216"/>
      <c r="E20" s="216"/>
      <c r="F20" s="217"/>
      <c r="G20" s="222"/>
      <c r="H20" s="223"/>
      <c r="I20" s="216" t="s">
        <v>97</v>
      </c>
      <c r="J20" s="216"/>
      <c r="K20" s="319"/>
      <c r="L20" s="319"/>
      <c r="M20" s="319"/>
      <c r="N20" s="319"/>
      <c r="O20" s="319"/>
      <c r="P20" s="319"/>
      <c r="Q20" s="319"/>
      <c r="R20" s="72" t="s">
        <v>65</v>
      </c>
      <c r="S20" s="232"/>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15" t="s">
        <v>175</v>
      </c>
      <c r="C21" s="234"/>
      <c r="D21" s="216" t="s">
        <v>111</v>
      </c>
      <c r="E21" s="216"/>
      <c r="F21" s="217">
        <f>IF(AND(B21="○"),2,"-")</f>
        <v>2</v>
      </c>
      <c r="G21" s="218">
        <f>IF(AND(B21="○"),AQ22,"-")</f>
        <v>2</v>
      </c>
      <c r="H21" s="219"/>
      <c r="I21" s="313" t="s">
        <v>307</v>
      </c>
      <c r="J21" s="314"/>
      <c r="K21" s="314"/>
      <c r="L21" s="314"/>
      <c r="M21" s="314"/>
      <c r="N21" s="314"/>
      <c r="O21" s="314"/>
      <c r="P21" s="314"/>
      <c r="Q21" s="315"/>
      <c r="R21" s="70" t="s">
        <v>270</v>
      </c>
      <c r="S21" s="232"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15"/>
      <c r="C22" s="234"/>
      <c r="D22" s="216"/>
      <c r="E22" s="216"/>
      <c r="F22" s="217"/>
      <c r="G22" s="222"/>
      <c r="H22" s="223"/>
      <c r="I22" s="316"/>
      <c r="J22" s="317"/>
      <c r="K22" s="317"/>
      <c r="L22" s="317"/>
      <c r="M22" s="317"/>
      <c r="N22" s="317"/>
      <c r="O22" s="317"/>
      <c r="P22" s="317"/>
      <c r="Q22" s="318"/>
      <c r="R22" s="72" t="s">
        <v>65</v>
      </c>
      <c r="S22" s="232"/>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15" t="s">
        <v>175</v>
      </c>
      <c r="C23" s="234"/>
      <c r="D23" s="216" t="s">
        <v>402</v>
      </c>
      <c r="E23" s="216"/>
      <c r="F23" s="217">
        <f>IF(AND(B23="○"),2,"-")</f>
        <v>2</v>
      </c>
      <c r="G23" s="218">
        <f>IF(AND(B23="○"),AQ24,"-")</f>
        <v>0</v>
      </c>
      <c r="H23" s="219"/>
      <c r="I23" s="313" t="s">
        <v>307</v>
      </c>
      <c r="J23" s="314"/>
      <c r="K23" s="314"/>
      <c r="L23" s="314"/>
      <c r="M23" s="314"/>
      <c r="N23" s="314"/>
      <c r="O23" s="314"/>
      <c r="P23" s="314"/>
      <c r="Q23" s="315"/>
      <c r="R23" s="70" t="s">
        <v>270</v>
      </c>
      <c r="S23" s="232"/>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15"/>
      <c r="C24" s="234"/>
      <c r="D24" s="216"/>
      <c r="E24" s="216"/>
      <c r="F24" s="217"/>
      <c r="G24" s="222"/>
      <c r="H24" s="223"/>
      <c r="I24" s="316"/>
      <c r="J24" s="317"/>
      <c r="K24" s="317"/>
      <c r="L24" s="317"/>
      <c r="M24" s="317"/>
      <c r="N24" s="317"/>
      <c r="O24" s="317"/>
      <c r="P24" s="317"/>
      <c r="Q24" s="318"/>
      <c r="R24" s="72" t="s">
        <v>65</v>
      </c>
      <c r="S24" s="232"/>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15" t="s">
        <v>175</v>
      </c>
      <c r="C25" s="234"/>
      <c r="D25" s="216" t="s">
        <v>544</v>
      </c>
      <c r="E25" s="216"/>
      <c r="F25" s="217">
        <f>IF(AND(B25="○"),2,"-")</f>
        <v>2</v>
      </c>
      <c r="G25" s="218">
        <f>IF(AND(B25="○"),AQ26,"-")</f>
        <v>0</v>
      </c>
      <c r="H25" s="219"/>
      <c r="I25" s="313" t="s">
        <v>307</v>
      </c>
      <c r="J25" s="314"/>
      <c r="K25" s="314"/>
      <c r="L25" s="314"/>
      <c r="M25" s="314"/>
      <c r="N25" s="314"/>
      <c r="O25" s="314"/>
      <c r="P25" s="314"/>
      <c r="Q25" s="315"/>
      <c r="R25" s="70" t="s">
        <v>270</v>
      </c>
      <c r="S25" s="232"/>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15"/>
      <c r="C26" s="234"/>
      <c r="D26" s="216"/>
      <c r="E26" s="216"/>
      <c r="F26" s="217"/>
      <c r="G26" s="222"/>
      <c r="H26" s="223"/>
      <c r="I26" s="316"/>
      <c r="J26" s="317"/>
      <c r="K26" s="317"/>
      <c r="L26" s="317"/>
      <c r="M26" s="317"/>
      <c r="N26" s="317"/>
      <c r="O26" s="317"/>
      <c r="P26" s="317"/>
      <c r="Q26" s="318"/>
      <c r="R26" s="72" t="s">
        <v>65</v>
      </c>
      <c r="S26" s="232"/>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15" t="s">
        <v>175</v>
      </c>
      <c r="C27" s="234"/>
      <c r="D27" s="216" t="s">
        <v>96</v>
      </c>
      <c r="E27" s="216"/>
      <c r="F27" s="217">
        <f>IF(AND(B27="○"),1,"-")</f>
        <v>1</v>
      </c>
      <c r="G27" s="218">
        <f>IF(AND(B27="○"),AQ28,"-")</f>
        <v>1</v>
      </c>
      <c r="H27" s="219"/>
      <c r="I27" s="267" t="s">
        <v>356</v>
      </c>
      <c r="J27" s="267"/>
      <c r="K27" s="319" t="s">
        <v>225</v>
      </c>
      <c r="L27" s="319"/>
      <c r="M27" s="319"/>
      <c r="N27" s="319"/>
      <c r="O27" s="319"/>
      <c r="P27" s="319"/>
      <c r="Q27" s="319"/>
      <c r="R27" s="70" t="s">
        <v>270</v>
      </c>
      <c r="S27" s="232"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15"/>
      <c r="C28" s="234"/>
      <c r="D28" s="216"/>
      <c r="E28" s="216"/>
      <c r="F28" s="217"/>
      <c r="G28" s="222"/>
      <c r="H28" s="223"/>
      <c r="I28" s="267" t="s">
        <v>324</v>
      </c>
      <c r="J28" s="267"/>
      <c r="K28" s="319" t="s">
        <v>309</v>
      </c>
      <c r="L28" s="319"/>
      <c r="M28" s="319"/>
      <c r="N28" s="319"/>
      <c r="O28" s="319"/>
      <c r="P28" s="319"/>
      <c r="Q28" s="319"/>
      <c r="R28" s="72" t="s">
        <v>65</v>
      </c>
      <c r="S28" s="232"/>
      <c r="T28" s="41"/>
      <c r="V28" s="81">
        <f>IF(K28="",0,1)</f>
        <v>1</v>
      </c>
      <c r="W28" s="84"/>
      <c r="AA28" s="95"/>
      <c r="AB28" s="99">
        <f>IF($S$27=AB27,1,0)</f>
        <v>1</v>
      </c>
      <c r="AC28" s="110">
        <f>IF($S$27=AC27,0.5,0)</f>
        <v>0</v>
      </c>
      <c r="AD28" s="114">
        <f>IF($S$27=AD27,0,0)</f>
        <v>0</v>
      </c>
      <c r="AG28" s="134"/>
      <c r="AQ28" s="148">
        <f>IF(Y27=3,SUM(AB28:AP28),0)</f>
        <v>1</v>
      </c>
    </row>
    <row r="29" spans="1:43" ht="45" customHeight="1">
      <c r="A29" s="41"/>
      <c r="B29" s="283" t="s">
        <v>175</v>
      </c>
      <c r="C29" s="234"/>
      <c r="D29" s="289" t="s">
        <v>551</v>
      </c>
      <c r="E29" s="290"/>
      <c r="F29" s="251">
        <f>IF(AND(B29="○"),3,"-")</f>
        <v>3</v>
      </c>
      <c r="G29" s="218">
        <f>IF(AND(B29="○"),AQ31,"-")</f>
        <v>2</v>
      </c>
      <c r="H29" s="219"/>
      <c r="I29" s="361" t="s">
        <v>498</v>
      </c>
      <c r="J29" s="362"/>
      <c r="K29" s="362"/>
      <c r="L29" s="362"/>
      <c r="M29" s="362"/>
      <c r="N29" s="362"/>
      <c r="O29" s="362"/>
      <c r="P29" s="362"/>
      <c r="Q29" s="363"/>
      <c r="R29" s="238" t="s">
        <v>184</v>
      </c>
      <c r="S29" s="298" t="s">
        <v>199</v>
      </c>
      <c r="T29" s="41"/>
      <c r="AA29" s="95"/>
      <c r="AE29" s="132"/>
      <c r="AG29" s="134"/>
      <c r="AI29" s="132"/>
      <c r="AL29" s="132"/>
      <c r="AO29" s="132"/>
    </row>
    <row r="30" spans="1:43" ht="45" customHeight="1">
      <c r="A30" s="41"/>
      <c r="B30" s="284"/>
      <c r="C30" s="234"/>
      <c r="D30" s="291"/>
      <c r="E30" s="292"/>
      <c r="F30" s="252"/>
      <c r="G30" s="220"/>
      <c r="H30" s="221"/>
      <c r="I30" s="320" t="s">
        <v>318</v>
      </c>
      <c r="J30" s="321"/>
      <c r="K30" s="319" t="s">
        <v>236</v>
      </c>
      <c r="L30" s="319"/>
      <c r="M30" s="319"/>
      <c r="N30" s="319"/>
      <c r="O30" s="319"/>
      <c r="P30" s="319"/>
      <c r="Q30" s="319"/>
      <c r="R30" s="245"/>
      <c r="S30" s="299"/>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284"/>
      <c r="C31" s="234"/>
      <c r="D31" s="291"/>
      <c r="E31" s="292"/>
      <c r="F31" s="252"/>
      <c r="G31" s="220"/>
      <c r="H31" s="221"/>
      <c r="I31" s="320" t="s">
        <v>38</v>
      </c>
      <c r="J31" s="321"/>
      <c r="K31" s="319" t="s">
        <v>579</v>
      </c>
      <c r="L31" s="319"/>
      <c r="M31" s="319"/>
      <c r="N31" s="319"/>
      <c r="O31" s="319"/>
      <c r="P31" s="319"/>
      <c r="Q31" s="319"/>
      <c r="R31" s="245"/>
      <c r="S31" s="299"/>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284"/>
      <c r="C32" s="234"/>
      <c r="D32" s="291"/>
      <c r="E32" s="292"/>
      <c r="F32" s="252"/>
      <c r="G32" s="220"/>
      <c r="H32" s="221"/>
      <c r="I32" s="267" t="s">
        <v>592</v>
      </c>
      <c r="J32" s="267"/>
      <c r="K32" s="360">
        <v>45627</v>
      </c>
      <c r="L32" s="319"/>
      <c r="M32" s="319"/>
      <c r="N32" s="319"/>
      <c r="O32" s="319"/>
      <c r="P32" s="319"/>
      <c r="Q32" s="319"/>
      <c r="R32" s="245"/>
      <c r="S32" s="299"/>
      <c r="T32" s="41"/>
      <c r="V32" s="81">
        <f>IF(K32="",0,1)</f>
        <v>1</v>
      </c>
      <c r="W32" s="85"/>
      <c r="AA32" s="95"/>
      <c r="AB32" s="95"/>
      <c r="AC32" s="95"/>
      <c r="AD32" s="95"/>
      <c r="AE32" s="95"/>
      <c r="AG32" s="134"/>
    </row>
    <row r="33" spans="1:33" ht="45" customHeight="1">
      <c r="A33" s="41"/>
      <c r="B33" s="284"/>
      <c r="C33" s="234"/>
      <c r="D33" s="291"/>
      <c r="E33" s="292"/>
      <c r="F33" s="252"/>
      <c r="G33" s="220"/>
      <c r="H33" s="221"/>
      <c r="I33" s="216" t="s">
        <v>230</v>
      </c>
      <c r="J33" s="216"/>
      <c r="K33" s="319" t="s">
        <v>595</v>
      </c>
      <c r="L33" s="319"/>
      <c r="M33" s="319"/>
      <c r="N33" s="319"/>
      <c r="O33" s="319"/>
      <c r="P33" s="319"/>
      <c r="Q33" s="319"/>
      <c r="R33" s="245"/>
      <c r="S33" s="299"/>
      <c r="T33" s="41"/>
      <c r="V33" s="81">
        <f>IF(K33="",0,1)</f>
        <v>1</v>
      </c>
      <c r="W33" s="85"/>
      <c r="AA33" s="95"/>
      <c r="AB33" s="95"/>
      <c r="AC33" s="95"/>
      <c r="AD33" s="95"/>
      <c r="AE33" s="95"/>
      <c r="AG33" s="134"/>
    </row>
    <row r="34" spans="1:33" ht="45" customHeight="1">
      <c r="A34" s="41"/>
      <c r="B34" s="284"/>
      <c r="C34" s="234"/>
      <c r="D34" s="291"/>
      <c r="E34" s="292"/>
      <c r="F34" s="252"/>
      <c r="G34" s="220"/>
      <c r="H34" s="221"/>
      <c r="I34" s="356" t="s">
        <v>300</v>
      </c>
      <c r="J34" s="357"/>
      <c r="K34" s="357"/>
      <c r="L34" s="357"/>
      <c r="M34" s="357"/>
      <c r="N34" s="357"/>
      <c r="O34" s="357"/>
      <c r="P34" s="357"/>
      <c r="Q34" s="358"/>
      <c r="R34" s="245"/>
      <c r="S34" s="299"/>
      <c r="T34" s="41"/>
      <c r="W34" s="86"/>
      <c r="AA34" s="95"/>
      <c r="AB34" s="95"/>
      <c r="AC34" s="95"/>
      <c r="AD34" s="95"/>
      <c r="AE34" s="95"/>
      <c r="AG34" s="134"/>
    </row>
    <row r="35" spans="1:33" ht="45" customHeight="1">
      <c r="A35" s="41"/>
      <c r="B35" s="284"/>
      <c r="C35" s="234"/>
      <c r="D35" s="291"/>
      <c r="E35" s="292"/>
      <c r="F35" s="252"/>
      <c r="G35" s="220"/>
      <c r="H35" s="221"/>
      <c r="I35" s="320" t="s">
        <v>318</v>
      </c>
      <c r="J35" s="321"/>
      <c r="K35" s="359" t="s">
        <v>236</v>
      </c>
      <c r="L35" s="359"/>
      <c r="M35" s="359"/>
      <c r="N35" s="359"/>
      <c r="O35" s="359"/>
      <c r="P35" s="359"/>
      <c r="Q35" s="359"/>
      <c r="R35" s="245"/>
      <c r="S35" s="299"/>
      <c r="T35" s="41"/>
      <c r="V35" s="81">
        <f>IF(K35="",0,1)</f>
        <v>1</v>
      </c>
      <c r="W35" s="85"/>
      <c r="Y35" s="90">
        <f>SUM(V35:W38)</f>
        <v>4</v>
      </c>
      <c r="Z35" s="93" t="s">
        <v>182</v>
      </c>
      <c r="AA35" s="95"/>
      <c r="AB35" s="95"/>
      <c r="AC35" s="95"/>
      <c r="AD35" s="95"/>
      <c r="AE35" s="95"/>
      <c r="AG35" s="134"/>
    </row>
    <row r="36" spans="1:33" ht="45" customHeight="1">
      <c r="A36" s="41"/>
      <c r="B36" s="284"/>
      <c r="C36" s="234"/>
      <c r="D36" s="291"/>
      <c r="E36" s="292"/>
      <c r="F36" s="252"/>
      <c r="G36" s="220"/>
      <c r="H36" s="221"/>
      <c r="I36" s="320" t="s">
        <v>38</v>
      </c>
      <c r="J36" s="321"/>
      <c r="K36" s="319" t="s">
        <v>579</v>
      </c>
      <c r="L36" s="319"/>
      <c r="M36" s="319"/>
      <c r="N36" s="319"/>
      <c r="O36" s="319"/>
      <c r="P36" s="319"/>
      <c r="Q36" s="319"/>
      <c r="R36" s="245"/>
      <c r="S36" s="299"/>
      <c r="T36" s="41"/>
      <c r="V36" s="81">
        <f>IF(K36="",0,1)</f>
        <v>1</v>
      </c>
      <c r="W36" s="85"/>
      <c r="AA36" s="95"/>
      <c r="AB36" s="95"/>
      <c r="AC36" s="95"/>
      <c r="AD36" s="95"/>
      <c r="AE36" s="95"/>
      <c r="AG36" s="134"/>
    </row>
    <row r="37" spans="1:33" ht="45" customHeight="1">
      <c r="A37" s="41"/>
      <c r="B37" s="284"/>
      <c r="C37" s="234"/>
      <c r="D37" s="291"/>
      <c r="E37" s="292"/>
      <c r="F37" s="252"/>
      <c r="G37" s="220"/>
      <c r="H37" s="221"/>
      <c r="I37" s="267" t="s">
        <v>592</v>
      </c>
      <c r="J37" s="267"/>
      <c r="K37" s="360">
        <v>45627</v>
      </c>
      <c r="L37" s="319"/>
      <c r="M37" s="319"/>
      <c r="N37" s="319"/>
      <c r="O37" s="319"/>
      <c r="P37" s="319"/>
      <c r="Q37" s="319"/>
      <c r="R37" s="245"/>
      <c r="S37" s="299"/>
      <c r="T37" s="41"/>
      <c r="V37" s="81">
        <f>IF(K37="",0,1)</f>
        <v>1</v>
      </c>
      <c r="W37" s="85"/>
      <c r="AA37" s="95"/>
      <c r="AB37" s="95"/>
      <c r="AC37" s="95"/>
      <c r="AD37" s="95"/>
      <c r="AE37" s="95"/>
      <c r="AG37" s="134"/>
    </row>
    <row r="38" spans="1:33" ht="45" customHeight="1">
      <c r="A38" s="41"/>
      <c r="B38" s="284"/>
      <c r="C38" s="234"/>
      <c r="D38" s="291"/>
      <c r="E38" s="292"/>
      <c r="F38" s="252"/>
      <c r="G38" s="220"/>
      <c r="H38" s="221"/>
      <c r="I38" s="216" t="s">
        <v>230</v>
      </c>
      <c r="J38" s="216"/>
      <c r="K38" s="319" t="s">
        <v>595</v>
      </c>
      <c r="L38" s="319"/>
      <c r="M38" s="319"/>
      <c r="N38" s="319"/>
      <c r="O38" s="319"/>
      <c r="P38" s="319"/>
      <c r="Q38" s="319"/>
      <c r="R38" s="245"/>
      <c r="S38" s="299"/>
      <c r="T38" s="41"/>
      <c r="V38" s="81">
        <f>IF(K38="",0,1)</f>
        <v>1</v>
      </c>
      <c r="W38" s="85"/>
      <c r="AA38" s="95"/>
      <c r="AB38" s="95"/>
      <c r="AC38" s="95"/>
      <c r="AD38" s="95"/>
      <c r="AE38" s="95"/>
      <c r="AG38" s="134"/>
    </row>
    <row r="39" spans="1:33" ht="45" customHeight="1">
      <c r="A39" s="41"/>
      <c r="B39" s="284"/>
      <c r="C39" s="234"/>
      <c r="D39" s="291"/>
      <c r="E39" s="292"/>
      <c r="F39" s="252"/>
      <c r="G39" s="220"/>
      <c r="H39" s="221"/>
      <c r="I39" s="356" t="s">
        <v>499</v>
      </c>
      <c r="J39" s="357"/>
      <c r="K39" s="357"/>
      <c r="L39" s="357"/>
      <c r="M39" s="357"/>
      <c r="N39" s="357"/>
      <c r="O39" s="357"/>
      <c r="P39" s="357"/>
      <c r="Q39" s="358"/>
      <c r="R39" s="245"/>
      <c r="S39" s="299"/>
      <c r="T39" s="41"/>
      <c r="W39" s="86"/>
      <c r="AA39" s="95"/>
      <c r="AB39" s="95"/>
      <c r="AC39" s="95"/>
      <c r="AD39" s="95"/>
      <c r="AE39" s="95"/>
      <c r="AG39" s="134"/>
    </row>
    <row r="40" spans="1:33" ht="45" customHeight="1">
      <c r="A40" s="41"/>
      <c r="B40" s="284"/>
      <c r="C40" s="234"/>
      <c r="D40" s="291"/>
      <c r="E40" s="292"/>
      <c r="F40" s="252"/>
      <c r="G40" s="220"/>
      <c r="H40" s="221"/>
      <c r="I40" s="320" t="s">
        <v>318</v>
      </c>
      <c r="J40" s="321"/>
      <c r="K40" s="359" t="s">
        <v>236</v>
      </c>
      <c r="L40" s="359"/>
      <c r="M40" s="359"/>
      <c r="N40" s="359"/>
      <c r="O40" s="359"/>
      <c r="P40" s="359"/>
      <c r="Q40" s="359"/>
      <c r="R40" s="245"/>
      <c r="S40" s="299"/>
      <c r="T40" s="41"/>
      <c r="V40" s="81">
        <f>IF(K40="",0,1)</f>
        <v>1</v>
      </c>
      <c r="W40" s="85"/>
      <c r="Y40" s="90">
        <f>SUM(V40:W43)</f>
        <v>4</v>
      </c>
      <c r="Z40" s="93" t="s">
        <v>182</v>
      </c>
      <c r="AA40" s="95"/>
      <c r="AB40" s="95"/>
      <c r="AC40" s="95"/>
      <c r="AD40" s="95"/>
      <c r="AE40" s="95"/>
      <c r="AG40" s="134"/>
    </row>
    <row r="41" spans="1:33" ht="45" customHeight="1">
      <c r="A41" s="41"/>
      <c r="B41" s="284"/>
      <c r="C41" s="234"/>
      <c r="D41" s="291"/>
      <c r="E41" s="292"/>
      <c r="F41" s="252"/>
      <c r="G41" s="220"/>
      <c r="H41" s="221"/>
      <c r="I41" s="320" t="s">
        <v>38</v>
      </c>
      <c r="J41" s="321"/>
      <c r="K41" s="319" t="s">
        <v>579</v>
      </c>
      <c r="L41" s="319"/>
      <c r="M41" s="319"/>
      <c r="N41" s="319"/>
      <c r="O41" s="319"/>
      <c r="P41" s="319"/>
      <c r="Q41" s="319"/>
      <c r="R41" s="245"/>
      <c r="S41" s="299"/>
      <c r="T41" s="41"/>
      <c r="V41" s="81">
        <f>IF(K41="",0,1)</f>
        <v>1</v>
      </c>
      <c r="W41" s="85"/>
      <c r="AA41" s="95"/>
      <c r="AB41" s="95"/>
      <c r="AC41" s="95"/>
      <c r="AD41" s="95"/>
      <c r="AE41" s="95"/>
      <c r="AG41" s="134"/>
    </row>
    <row r="42" spans="1:33" ht="45" customHeight="1">
      <c r="A42" s="41"/>
      <c r="B42" s="284"/>
      <c r="C42" s="234"/>
      <c r="D42" s="291"/>
      <c r="E42" s="292"/>
      <c r="F42" s="252"/>
      <c r="G42" s="220"/>
      <c r="H42" s="221"/>
      <c r="I42" s="267" t="s">
        <v>592</v>
      </c>
      <c r="J42" s="267"/>
      <c r="K42" s="360">
        <v>45627</v>
      </c>
      <c r="L42" s="319"/>
      <c r="M42" s="319"/>
      <c r="N42" s="319"/>
      <c r="O42" s="319"/>
      <c r="P42" s="319"/>
      <c r="Q42" s="319"/>
      <c r="R42" s="245"/>
      <c r="S42" s="299"/>
      <c r="T42" s="41"/>
      <c r="V42" s="81">
        <f>IF(K42="",0,1)</f>
        <v>1</v>
      </c>
      <c r="W42" s="85"/>
      <c r="AA42" s="95"/>
      <c r="AB42" s="95"/>
      <c r="AC42" s="95"/>
      <c r="AD42" s="95"/>
      <c r="AE42" s="95"/>
      <c r="AG42" s="134"/>
    </row>
    <row r="43" spans="1:33" ht="45" customHeight="1">
      <c r="A43" s="41"/>
      <c r="B43" s="284"/>
      <c r="C43" s="234"/>
      <c r="D43" s="291"/>
      <c r="E43" s="292"/>
      <c r="F43" s="252"/>
      <c r="G43" s="220"/>
      <c r="H43" s="221"/>
      <c r="I43" s="216" t="s">
        <v>230</v>
      </c>
      <c r="J43" s="216"/>
      <c r="K43" s="319" t="s">
        <v>595</v>
      </c>
      <c r="L43" s="319"/>
      <c r="M43" s="319"/>
      <c r="N43" s="319"/>
      <c r="O43" s="319"/>
      <c r="P43" s="319"/>
      <c r="Q43" s="319"/>
      <c r="R43" s="245"/>
      <c r="S43" s="299"/>
      <c r="T43" s="41"/>
      <c r="V43" s="81">
        <f>IF(K43="",0,1)</f>
        <v>1</v>
      </c>
      <c r="W43" s="85"/>
      <c r="AA43" s="95"/>
      <c r="AB43" s="95"/>
      <c r="AC43" s="95"/>
      <c r="AD43" s="95"/>
      <c r="AE43" s="95"/>
      <c r="AG43" s="134"/>
    </row>
    <row r="44" spans="1:33" ht="45" customHeight="1">
      <c r="A44" s="41"/>
      <c r="B44" s="284"/>
      <c r="C44" s="234"/>
      <c r="D44" s="291"/>
      <c r="E44" s="292"/>
      <c r="F44" s="252"/>
      <c r="G44" s="220"/>
      <c r="H44" s="221"/>
      <c r="I44" s="356" t="s">
        <v>553</v>
      </c>
      <c r="J44" s="357"/>
      <c r="K44" s="357"/>
      <c r="L44" s="357"/>
      <c r="M44" s="357"/>
      <c r="N44" s="357"/>
      <c r="O44" s="357"/>
      <c r="P44" s="357"/>
      <c r="Q44" s="358"/>
      <c r="R44" s="245"/>
      <c r="S44" s="299"/>
      <c r="T44" s="41"/>
      <c r="W44" s="86"/>
      <c r="AA44" s="95"/>
      <c r="AB44" s="95"/>
      <c r="AC44" s="95"/>
      <c r="AD44" s="95"/>
      <c r="AE44" s="95"/>
      <c r="AG44" s="134"/>
    </row>
    <row r="45" spans="1:33" ht="45" customHeight="1">
      <c r="A45" s="41"/>
      <c r="B45" s="284"/>
      <c r="C45" s="234"/>
      <c r="D45" s="291"/>
      <c r="E45" s="292"/>
      <c r="F45" s="252"/>
      <c r="G45" s="220"/>
      <c r="H45" s="221"/>
      <c r="I45" s="320" t="s">
        <v>318</v>
      </c>
      <c r="J45" s="321"/>
      <c r="K45" s="359"/>
      <c r="L45" s="359"/>
      <c r="M45" s="359"/>
      <c r="N45" s="359"/>
      <c r="O45" s="359"/>
      <c r="P45" s="359"/>
      <c r="Q45" s="359"/>
      <c r="R45" s="245"/>
      <c r="S45" s="299"/>
      <c r="T45" s="41"/>
      <c r="V45" s="81">
        <f>IF(K45="",0,1)</f>
        <v>0</v>
      </c>
      <c r="W45" s="85"/>
      <c r="Y45" s="90">
        <f>SUM(V45:W48)</f>
        <v>0</v>
      </c>
      <c r="Z45" s="93" t="s">
        <v>182</v>
      </c>
      <c r="AA45" s="95"/>
      <c r="AB45" s="95"/>
      <c r="AC45" s="95"/>
      <c r="AD45" s="95"/>
      <c r="AE45" s="95"/>
      <c r="AG45" s="134"/>
    </row>
    <row r="46" spans="1:33" ht="45" customHeight="1">
      <c r="A46" s="41"/>
      <c r="B46" s="284"/>
      <c r="C46" s="234"/>
      <c r="D46" s="291"/>
      <c r="E46" s="292"/>
      <c r="F46" s="252"/>
      <c r="G46" s="220"/>
      <c r="H46" s="221"/>
      <c r="I46" s="320" t="s">
        <v>38</v>
      </c>
      <c r="J46" s="321"/>
      <c r="K46" s="319"/>
      <c r="L46" s="319"/>
      <c r="M46" s="319"/>
      <c r="N46" s="319"/>
      <c r="O46" s="319"/>
      <c r="P46" s="319"/>
      <c r="Q46" s="319"/>
      <c r="R46" s="245"/>
      <c r="S46" s="299"/>
      <c r="T46" s="41"/>
      <c r="V46" s="81">
        <f>IF(K46="",0,1)</f>
        <v>0</v>
      </c>
      <c r="W46" s="85"/>
      <c r="AA46" s="95"/>
      <c r="AB46" s="95"/>
      <c r="AC46" s="95"/>
      <c r="AD46" s="95"/>
      <c r="AE46" s="95"/>
      <c r="AG46" s="134"/>
    </row>
    <row r="47" spans="1:33" ht="45" customHeight="1">
      <c r="A47" s="41"/>
      <c r="B47" s="284"/>
      <c r="C47" s="234"/>
      <c r="D47" s="291"/>
      <c r="E47" s="292"/>
      <c r="F47" s="252"/>
      <c r="G47" s="220"/>
      <c r="H47" s="221"/>
      <c r="I47" s="267" t="s">
        <v>592</v>
      </c>
      <c r="J47" s="267"/>
      <c r="K47" s="360"/>
      <c r="L47" s="319"/>
      <c r="M47" s="319"/>
      <c r="N47" s="319"/>
      <c r="O47" s="319"/>
      <c r="P47" s="319"/>
      <c r="Q47" s="319"/>
      <c r="R47" s="245"/>
      <c r="S47" s="299"/>
      <c r="T47" s="41"/>
      <c r="V47" s="81">
        <f>IF(K47="",0,1)</f>
        <v>0</v>
      </c>
      <c r="W47" s="85"/>
      <c r="AA47" s="95"/>
      <c r="AB47" s="95"/>
      <c r="AC47" s="95"/>
      <c r="AD47" s="95"/>
      <c r="AE47" s="95"/>
      <c r="AG47" s="134"/>
    </row>
    <row r="48" spans="1:33" ht="45" customHeight="1">
      <c r="A48" s="41"/>
      <c r="B48" s="284"/>
      <c r="C48" s="234"/>
      <c r="D48" s="291"/>
      <c r="E48" s="292"/>
      <c r="F48" s="252"/>
      <c r="G48" s="220"/>
      <c r="H48" s="221"/>
      <c r="I48" s="216" t="s">
        <v>230</v>
      </c>
      <c r="J48" s="216"/>
      <c r="K48" s="319"/>
      <c r="L48" s="319"/>
      <c r="M48" s="319"/>
      <c r="N48" s="319"/>
      <c r="O48" s="319"/>
      <c r="P48" s="319"/>
      <c r="Q48" s="319"/>
      <c r="R48" s="245"/>
      <c r="S48" s="299"/>
      <c r="T48" s="41"/>
      <c r="V48" s="81">
        <f>IF(K48="",0,1)</f>
        <v>0</v>
      </c>
      <c r="W48" s="85"/>
      <c r="AA48" s="95"/>
      <c r="AB48" s="95"/>
      <c r="AC48" s="95"/>
      <c r="AD48" s="95"/>
      <c r="AE48" s="95"/>
      <c r="AG48" s="134"/>
    </row>
    <row r="49" spans="1:43" ht="45" customHeight="1">
      <c r="A49" s="41"/>
      <c r="B49" s="284"/>
      <c r="C49" s="234"/>
      <c r="D49" s="291"/>
      <c r="E49" s="292"/>
      <c r="F49" s="252"/>
      <c r="G49" s="220"/>
      <c r="H49" s="221"/>
      <c r="I49" s="356" t="s">
        <v>261</v>
      </c>
      <c r="J49" s="357"/>
      <c r="K49" s="357"/>
      <c r="L49" s="357"/>
      <c r="M49" s="357"/>
      <c r="N49" s="357"/>
      <c r="O49" s="357"/>
      <c r="P49" s="357"/>
      <c r="Q49" s="358"/>
      <c r="R49" s="245"/>
      <c r="S49" s="299"/>
      <c r="T49" s="41"/>
      <c r="W49" s="86"/>
      <c r="AA49" s="95"/>
      <c r="AB49" s="95"/>
      <c r="AC49" s="95"/>
      <c r="AD49" s="95"/>
      <c r="AE49" s="95"/>
      <c r="AG49" s="134"/>
    </row>
    <row r="50" spans="1:43" ht="45" customHeight="1">
      <c r="A50" s="41"/>
      <c r="B50" s="284"/>
      <c r="C50" s="234"/>
      <c r="D50" s="291"/>
      <c r="E50" s="292"/>
      <c r="F50" s="252"/>
      <c r="G50" s="220"/>
      <c r="H50" s="221"/>
      <c r="I50" s="320" t="s">
        <v>318</v>
      </c>
      <c r="J50" s="321"/>
      <c r="K50" s="359"/>
      <c r="L50" s="359"/>
      <c r="M50" s="359"/>
      <c r="N50" s="359"/>
      <c r="O50" s="359"/>
      <c r="P50" s="359"/>
      <c r="Q50" s="359"/>
      <c r="R50" s="245"/>
      <c r="S50" s="299"/>
      <c r="T50" s="41"/>
      <c r="V50" s="81">
        <f t="shared" ref="V50:V55" si="0">IF(K50="",0,1)</f>
        <v>0</v>
      </c>
      <c r="W50" s="85"/>
      <c r="Y50" s="90">
        <f>SUM(V50:W53)</f>
        <v>0</v>
      </c>
      <c r="Z50" s="93" t="s">
        <v>182</v>
      </c>
      <c r="AA50" s="95"/>
      <c r="AB50" s="95"/>
      <c r="AC50" s="95"/>
      <c r="AD50" s="95"/>
      <c r="AE50" s="95"/>
      <c r="AG50" s="134"/>
    </row>
    <row r="51" spans="1:43" ht="45" customHeight="1">
      <c r="A51" s="41"/>
      <c r="B51" s="284"/>
      <c r="C51" s="234"/>
      <c r="D51" s="291"/>
      <c r="E51" s="292"/>
      <c r="F51" s="252"/>
      <c r="G51" s="220"/>
      <c r="H51" s="221"/>
      <c r="I51" s="320" t="s">
        <v>38</v>
      </c>
      <c r="J51" s="321"/>
      <c r="K51" s="319"/>
      <c r="L51" s="319"/>
      <c r="M51" s="319"/>
      <c r="N51" s="319"/>
      <c r="O51" s="319"/>
      <c r="P51" s="319"/>
      <c r="Q51" s="319"/>
      <c r="R51" s="245"/>
      <c r="S51" s="299"/>
      <c r="T51" s="41"/>
      <c r="V51" s="81">
        <f t="shared" si="0"/>
        <v>0</v>
      </c>
      <c r="W51" s="85"/>
      <c r="AA51" s="95"/>
      <c r="AB51" s="95"/>
      <c r="AC51" s="95"/>
      <c r="AD51" s="95"/>
      <c r="AE51" s="95"/>
      <c r="AG51" s="134"/>
    </row>
    <row r="52" spans="1:43" ht="45" customHeight="1">
      <c r="A52" s="41"/>
      <c r="B52" s="284"/>
      <c r="C52" s="234"/>
      <c r="D52" s="291"/>
      <c r="E52" s="292"/>
      <c r="F52" s="252"/>
      <c r="G52" s="220"/>
      <c r="H52" s="221"/>
      <c r="I52" s="267" t="s">
        <v>592</v>
      </c>
      <c r="J52" s="267"/>
      <c r="K52" s="360"/>
      <c r="L52" s="319"/>
      <c r="M52" s="319"/>
      <c r="N52" s="319"/>
      <c r="O52" s="319"/>
      <c r="P52" s="319"/>
      <c r="Q52" s="319"/>
      <c r="R52" s="245"/>
      <c r="S52" s="299"/>
      <c r="T52" s="41"/>
      <c r="V52" s="81">
        <f t="shared" si="0"/>
        <v>0</v>
      </c>
      <c r="W52" s="85"/>
      <c r="AA52" s="95"/>
      <c r="AB52" s="95"/>
      <c r="AC52" s="95"/>
      <c r="AD52" s="95"/>
      <c r="AE52" s="95"/>
      <c r="AG52" s="134"/>
    </row>
    <row r="53" spans="1:43" ht="45" customHeight="1">
      <c r="A53" s="41"/>
      <c r="B53" s="285"/>
      <c r="C53" s="235"/>
      <c r="D53" s="293"/>
      <c r="E53" s="294"/>
      <c r="F53" s="253"/>
      <c r="G53" s="222"/>
      <c r="H53" s="223"/>
      <c r="I53" s="216" t="s">
        <v>230</v>
      </c>
      <c r="J53" s="216"/>
      <c r="K53" s="319"/>
      <c r="L53" s="319"/>
      <c r="M53" s="319"/>
      <c r="N53" s="319"/>
      <c r="O53" s="319"/>
      <c r="P53" s="319"/>
      <c r="Q53" s="319"/>
      <c r="R53" s="239"/>
      <c r="S53" s="300"/>
      <c r="T53" s="41"/>
      <c r="V53" s="81">
        <f t="shared" si="0"/>
        <v>0</v>
      </c>
      <c r="W53" s="85"/>
      <c r="AA53" s="95"/>
      <c r="AB53" s="95"/>
      <c r="AC53" s="95"/>
      <c r="AD53" s="95"/>
      <c r="AE53" s="95"/>
      <c r="AG53" s="134"/>
    </row>
    <row r="54" spans="1:43" ht="45" customHeight="1">
      <c r="A54" s="41"/>
      <c r="B54" s="283" t="s">
        <v>175</v>
      </c>
      <c r="C54" s="233" t="s">
        <v>308</v>
      </c>
      <c r="D54" s="286" t="s">
        <v>19</v>
      </c>
      <c r="E54" s="216" t="s">
        <v>36</v>
      </c>
      <c r="F54" s="251">
        <f>IF(AND(B54="○"),4,"-")</f>
        <v>4</v>
      </c>
      <c r="G54" s="212">
        <f>SUM(H54:H62)</f>
        <v>2.5</v>
      </c>
      <c r="H54" s="272">
        <f>IF(AND(B54="○"),AQ55,"-")</f>
        <v>1</v>
      </c>
      <c r="I54" s="226" t="s">
        <v>340</v>
      </c>
      <c r="J54" s="228"/>
      <c r="K54" s="319" t="s">
        <v>577</v>
      </c>
      <c r="L54" s="319"/>
      <c r="M54" s="319"/>
      <c r="N54" s="319"/>
      <c r="O54" s="319"/>
      <c r="P54" s="319"/>
      <c r="Q54" s="319"/>
      <c r="R54" s="70" t="s">
        <v>270</v>
      </c>
      <c r="S54" s="232"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284"/>
      <c r="C55" s="234"/>
      <c r="D55" s="287"/>
      <c r="E55" s="216"/>
      <c r="F55" s="252"/>
      <c r="G55" s="213"/>
      <c r="H55" s="272"/>
      <c r="I55" s="216" t="s">
        <v>273</v>
      </c>
      <c r="J55" s="216"/>
      <c r="K55" s="319" t="s">
        <v>259</v>
      </c>
      <c r="L55" s="319"/>
      <c r="M55" s="319"/>
      <c r="N55" s="319"/>
      <c r="O55" s="319"/>
      <c r="P55" s="319"/>
      <c r="Q55" s="319"/>
      <c r="R55" s="72" t="s">
        <v>65</v>
      </c>
      <c r="S55" s="232"/>
      <c r="T55" s="41"/>
      <c r="V55" s="81">
        <f t="shared" si="0"/>
        <v>1</v>
      </c>
      <c r="W55" s="82"/>
      <c r="AA55" s="95"/>
      <c r="AB55" s="99">
        <f>IF($S$54=AB54,1,0)</f>
        <v>1</v>
      </c>
      <c r="AC55" s="110">
        <f>IF($S$54=AC54,0.5,0)</f>
        <v>0</v>
      </c>
      <c r="AD55" s="114">
        <f>IF($S$54=AD54,0,0)</f>
        <v>0</v>
      </c>
      <c r="AG55" s="134"/>
      <c r="AQ55" s="148">
        <f>IF(Y54=3,SUM(AB55:AP55),0)</f>
        <v>1</v>
      </c>
    </row>
    <row r="56" spans="1:43" ht="45" customHeight="1">
      <c r="A56" s="41"/>
      <c r="B56" s="284"/>
      <c r="C56" s="234"/>
      <c r="D56" s="287"/>
      <c r="E56" s="216" t="s">
        <v>554</v>
      </c>
      <c r="F56" s="252"/>
      <c r="G56" s="213"/>
      <c r="H56" s="272">
        <f>IF(AND(B54="○"),AQ57,"-")</f>
        <v>0.5</v>
      </c>
      <c r="I56" s="49" t="s">
        <v>1</v>
      </c>
      <c r="J56" s="49" t="s">
        <v>361</v>
      </c>
      <c r="K56" s="301" t="s">
        <v>73</v>
      </c>
      <c r="L56" s="302"/>
      <c r="M56" s="302"/>
      <c r="N56" s="302"/>
      <c r="O56" s="302"/>
      <c r="P56" s="302"/>
      <c r="Q56" s="303"/>
      <c r="R56" s="70" t="s">
        <v>270</v>
      </c>
      <c r="S56" s="232" t="s">
        <v>311</v>
      </c>
      <c r="V56" s="82"/>
      <c r="W56" s="82"/>
      <c r="X56" s="81">
        <f>IF(S56="",0,1)</f>
        <v>1</v>
      </c>
      <c r="AA56" s="97">
        <f>COUNTIF(Y57:Y58,3)</f>
        <v>2</v>
      </c>
      <c r="AB56" s="100" t="s">
        <v>525</v>
      </c>
      <c r="AC56" s="112" t="s">
        <v>149</v>
      </c>
      <c r="AD56" s="113" t="s">
        <v>101</v>
      </c>
      <c r="AG56" s="134"/>
      <c r="AQ56" s="147" t="s">
        <v>27</v>
      </c>
    </row>
    <row r="57" spans="1:43" ht="45" customHeight="1">
      <c r="A57" s="41"/>
      <c r="B57" s="284"/>
      <c r="C57" s="234"/>
      <c r="D57" s="287"/>
      <c r="E57" s="216"/>
      <c r="F57" s="252"/>
      <c r="G57" s="213"/>
      <c r="H57" s="272"/>
      <c r="I57" s="59" t="s">
        <v>362</v>
      </c>
      <c r="J57" s="59" t="s">
        <v>580</v>
      </c>
      <c r="K57" s="352">
        <v>45748</v>
      </c>
      <c r="L57" s="353"/>
      <c r="M57" s="353"/>
      <c r="N57" s="353"/>
      <c r="O57" s="353"/>
      <c r="P57" s="353"/>
      <c r="Q57" s="354"/>
      <c r="R57" s="71"/>
      <c r="S57" s="232"/>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284"/>
      <c r="C58" s="234"/>
      <c r="D58" s="287"/>
      <c r="E58" s="216"/>
      <c r="F58" s="252"/>
      <c r="G58" s="213"/>
      <c r="H58" s="272"/>
      <c r="I58" s="59" t="s">
        <v>367</v>
      </c>
      <c r="J58" s="59" t="s">
        <v>17</v>
      </c>
      <c r="K58" s="352" t="s">
        <v>17</v>
      </c>
      <c r="L58" s="353"/>
      <c r="M58" s="353"/>
      <c r="N58" s="353"/>
      <c r="O58" s="353"/>
      <c r="P58" s="353"/>
      <c r="Q58" s="354"/>
      <c r="R58" s="72" t="s">
        <v>65</v>
      </c>
      <c r="S58" s="232"/>
      <c r="T58" s="41"/>
      <c r="V58" s="81">
        <f t="shared" si="1"/>
        <v>1</v>
      </c>
      <c r="W58" s="81">
        <f t="shared" si="1"/>
        <v>1</v>
      </c>
      <c r="X58" s="81">
        <f t="shared" si="1"/>
        <v>1</v>
      </c>
      <c r="Y58" s="90">
        <f>SUM(V58:X58)</f>
        <v>3</v>
      </c>
      <c r="Z58" s="93" t="s">
        <v>51</v>
      </c>
      <c r="AA58" s="95"/>
      <c r="AG58" s="134"/>
    </row>
    <row r="59" spans="1:43" ht="45" customHeight="1">
      <c r="A59" s="41"/>
      <c r="B59" s="284"/>
      <c r="C59" s="234"/>
      <c r="D59" s="287"/>
      <c r="E59" s="248" t="s">
        <v>368</v>
      </c>
      <c r="F59" s="252"/>
      <c r="G59" s="213"/>
      <c r="H59" s="272">
        <f>IF(AND(B54="○"),AQ60,"-")</f>
        <v>1</v>
      </c>
      <c r="I59" s="216" t="s">
        <v>489</v>
      </c>
      <c r="J59" s="216"/>
      <c r="K59" s="355" t="s">
        <v>148</v>
      </c>
      <c r="L59" s="355"/>
      <c r="M59" s="355"/>
      <c r="N59" s="355"/>
      <c r="O59" s="355"/>
      <c r="P59" s="355"/>
      <c r="Q59" s="355"/>
      <c r="R59" s="70" t="s">
        <v>270</v>
      </c>
      <c r="S59" s="232"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284"/>
      <c r="C60" s="234"/>
      <c r="D60" s="287"/>
      <c r="E60" s="250"/>
      <c r="F60" s="252"/>
      <c r="G60" s="213"/>
      <c r="H60" s="272"/>
      <c r="I60" s="216"/>
      <c r="J60" s="216"/>
      <c r="K60" s="355" t="s">
        <v>535</v>
      </c>
      <c r="L60" s="355"/>
      <c r="M60" s="355"/>
      <c r="N60" s="355"/>
      <c r="O60" s="355"/>
      <c r="P60" s="355"/>
      <c r="Q60" s="355"/>
      <c r="R60" s="72" t="s">
        <v>65</v>
      </c>
      <c r="S60" s="232"/>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284"/>
      <c r="C61" s="234"/>
      <c r="D61" s="287"/>
      <c r="E61" s="248" t="s">
        <v>394</v>
      </c>
      <c r="F61" s="252"/>
      <c r="G61" s="213"/>
      <c r="H61" s="272">
        <f>IF(AND(B54="○"),AQ62,"-")</f>
        <v>0</v>
      </c>
      <c r="I61" s="226" t="s">
        <v>530</v>
      </c>
      <c r="J61" s="227"/>
      <c r="K61" s="227"/>
      <c r="L61" s="227"/>
      <c r="M61" s="227"/>
      <c r="N61" s="227"/>
      <c r="O61" s="227"/>
      <c r="P61" s="227"/>
      <c r="Q61" s="228"/>
      <c r="R61" s="70" t="s">
        <v>270</v>
      </c>
      <c r="S61" s="246" t="s">
        <v>20</v>
      </c>
      <c r="T61" s="41"/>
      <c r="V61" s="83"/>
      <c r="W61" s="82"/>
      <c r="X61" s="81">
        <f>IF(S61="",0,1)</f>
        <v>1</v>
      </c>
      <c r="Y61" s="90">
        <f>SUM(V61:X62)</f>
        <v>1</v>
      </c>
      <c r="Z61" s="93" t="s">
        <v>216</v>
      </c>
      <c r="AA61" s="95"/>
      <c r="AB61" s="100" t="s">
        <v>35</v>
      </c>
      <c r="AC61" s="113" t="s">
        <v>20</v>
      </c>
      <c r="AQ61" s="147" t="s">
        <v>27</v>
      </c>
    </row>
    <row r="62" spans="1:43" ht="45" customHeight="1">
      <c r="A62" s="41"/>
      <c r="B62" s="285"/>
      <c r="C62" s="234"/>
      <c r="D62" s="288"/>
      <c r="E62" s="250"/>
      <c r="F62" s="253"/>
      <c r="G62" s="214"/>
      <c r="H62" s="272"/>
      <c r="I62" s="229"/>
      <c r="J62" s="230"/>
      <c r="K62" s="230"/>
      <c r="L62" s="230"/>
      <c r="M62" s="230"/>
      <c r="N62" s="230"/>
      <c r="O62" s="230"/>
      <c r="P62" s="230"/>
      <c r="Q62" s="231"/>
      <c r="R62" s="72" t="s">
        <v>65</v>
      </c>
      <c r="S62" s="273"/>
      <c r="T62" s="41"/>
      <c r="V62" s="83"/>
      <c r="W62" s="83"/>
      <c r="AA62" s="95"/>
      <c r="AB62" s="99">
        <f>IF($S$61=AB61,1,0)</f>
        <v>0</v>
      </c>
      <c r="AC62" s="114">
        <f>IF($S$61=AC61,0,0)</f>
        <v>0</v>
      </c>
      <c r="AD62" s="121"/>
      <c r="AQ62" s="150">
        <f>IF(Y61=1,SUM(AB62:AP62),0)</f>
        <v>0</v>
      </c>
    </row>
    <row r="63" spans="1:43" ht="45" customHeight="1">
      <c r="A63" s="41"/>
      <c r="B63" s="46" t="s">
        <v>175</v>
      </c>
      <c r="C63" s="234"/>
      <c r="D63" s="216" t="s">
        <v>555</v>
      </c>
      <c r="E63" s="216"/>
      <c r="F63" s="251">
        <f>IF(COUNTIF(B63:B65,"○")&gt;=1,COUNTIF(B63:B65,"○"),"-")</f>
        <v>3</v>
      </c>
      <c r="G63" s="274">
        <f>SUM(H63:H65)</f>
        <v>3</v>
      </c>
      <c r="H63" s="53">
        <f>IF(AND(B63="○"),SUM(AQ63),"-")</f>
        <v>1</v>
      </c>
      <c r="I63" s="267" t="s">
        <v>251</v>
      </c>
      <c r="J63" s="267"/>
      <c r="K63" s="267"/>
      <c r="L63" s="267"/>
      <c r="M63" s="267"/>
      <c r="N63" s="267"/>
      <c r="O63" s="267"/>
      <c r="P63" s="267"/>
      <c r="Q63" s="267"/>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295" t="s">
        <v>27</v>
      </c>
      <c r="AQ63" s="151">
        <f>IF(Y63=1,SUM(AB64:AD64),0)</f>
        <v>1</v>
      </c>
    </row>
    <row r="64" spans="1:43" ht="45" customHeight="1">
      <c r="A64" s="41"/>
      <c r="B64" s="46" t="s">
        <v>175</v>
      </c>
      <c r="C64" s="234"/>
      <c r="D64" s="216"/>
      <c r="E64" s="216"/>
      <c r="F64" s="252"/>
      <c r="G64" s="275"/>
      <c r="H64" s="201">
        <f>IF(AND(B64="○"),SUM(AQ64),"-")</f>
        <v>1</v>
      </c>
      <c r="I64" s="267" t="s">
        <v>188</v>
      </c>
      <c r="J64" s="267"/>
      <c r="K64" s="267"/>
      <c r="L64" s="267"/>
      <c r="M64" s="267"/>
      <c r="N64" s="267"/>
      <c r="O64" s="267"/>
      <c r="P64" s="267"/>
      <c r="Q64" s="267"/>
      <c r="R64" s="73" t="s">
        <v>184</v>
      </c>
      <c r="S64" s="78" t="s">
        <v>114</v>
      </c>
      <c r="T64" s="41"/>
      <c r="V64" s="82"/>
      <c r="W64" s="82"/>
      <c r="X64" s="81">
        <f>IF(S64="",0,1)</f>
        <v>1</v>
      </c>
      <c r="Y64" s="90">
        <f>SUM(V64:X64)</f>
        <v>1</v>
      </c>
      <c r="Z64" s="93" t="s">
        <v>216</v>
      </c>
      <c r="AB64" s="99">
        <f>IF($S$63=AB63,1,0)</f>
        <v>1</v>
      </c>
      <c r="AC64" s="110">
        <f>IF($S$63=AC63,0.5,0)</f>
        <v>0</v>
      </c>
      <c r="AD64" s="114">
        <f>IF($S$63=AD63,0,0)</f>
        <v>0</v>
      </c>
      <c r="AE64" s="99">
        <f>IF($S$64=AE63,1,0)</f>
        <v>1</v>
      </c>
      <c r="AF64" s="137">
        <f>IF($S$64=AF63,0.75,0)</f>
        <v>0</v>
      </c>
      <c r="AG64" s="110">
        <f>IF($S$64=AG63,0.5,0)</f>
        <v>0</v>
      </c>
      <c r="AH64" s="114">
        <f>IF($S$64=AH63,0,0)</f>
        <v>0</v>
      </c>
      <c r="AI64" s="99">
        <f>IF($S$65=AI63,1,0)</f>
        <v>1</v>
      </c>
      <c r="AJ64" s="110">
        <f>IF($S$65=AJ63,0.5,0)</f>
        <v>0</v>
      </c>
      <c r="AK64" s="114">
        <f>IF($S$65=AK63,0,0)</f>
        <v>0</v>
      </c>
      <c r="AP64" s="296"/>
      <c r="AQ64" s="152">
        <f>IF(Y64=1,SUM(AE64:AH64),0)</f>
        <v>1</v>
      </c>
    </row>
    <row r="65" spans="1:43" ht="45" customHeight="1">
      <c r="A65" s="41"/>
      <c r="B65" s="46" t="s">
        <v>175</v>
      </c>
      <c r="C65" s="234"/>
      <c r="D65" s="216"/>
      <c r="E65" s="216"/>
      <c r="F65" s="253"/>
      <c r="G65" s="276"/>
      <c r="H65" s="53">
        <f>IF(AND(B65="○"),SUM(AQ65),"-")</f>
        <v>1</v>
      </c>
      <c r="I65" s="267" t="s">
        <v>531</v>
      </c>
      <c r="J65" s="267"/>
      <c r="K65" s="267"/>
      <c r="L65" s="267"/>
      <c r="M65" s="267"/>
      <c r="N65" s="267"/>
      <c r="O65" s="267"/>
      <c r="P65" s="267"/>
      <c r="Q65" s="267"/>
      <c r="R65" s="73" t="s">
        <v>184</v>
      </c>
      <c r="S65" s="79" t="s">
        <v>452</v>
      </c>
      <c r="T65" s="41"/>
      <c r="V65" s="82"/>
      <c r="W65" s="82"/>
      <c r="X65" s="81">
        <f>IF(S65="",0,1)</f>
        <v>1</v>
      </c>
      <c r="Y65" s="90">
        <f>SUM(V65:X65)</f>
        <v>1</v>
      </c>
      <c r="Z65" s="93" t="s">
        <v>216</v>
      </c>
      <c r="AC65" s="115"/>
      <c r="AD65" s="115"/>
      <c r="AP65" s="297"/>
      <c r="AQ65" s="153">
        <f>IF(Y65=1,SUM(AI64:AM64),0)</f>
        <v>1</v>
      </c>
    </row>
    <row r="66" spans="1:43" ht="45" customHeight="1">
      <c r="A66" s="41"/>
      <c r="B66" s="283" t="s">
        <v>175</v>
      </c>
      <c r="C66" s="234"/>
      <c r="D66" s="289" t="s">
        <v>556</v>
      </c>
      <c r="E66" s="290"/>
      <c r="F66" s="251">
        <f>IF(AND(B66="○"),2.5,"-")</f>
        <v>2.5</v>
      </c>
      <c r="G66" s="212">
        <f>SUM(H66:H73)</f>
        <v>2.5</v>
      </c>
      <c r="H66" s="219">
        <f>IF(AND(B66="○"),AQ67,"-")</f>
        <v>0</v>
      </c>
      <c r="I66" s="60" t="s">
        <v>155</v>
      </c>
      <c r="J66" s="45" t="s">
        <v>156</v>
      </c>
      <c r="K66" s="301" t="s">
        <v>157</v>
      </c>
      <c r="L66" s="302"/>
      <c r="M66" s="303"/>
      <c r="N66" s="304" t="s">
        <v>164</v>
      </c>
      <c r="O66" s="305"/>
      <c r="P66" s="305"/>
      <c r="Q66" s="306"/>
      <c r="R66" s="238" t="s">
        <v>184</v>
      </c>
      <c r="S66" s="298"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284"/>
      <c r="C67" s="234"/>
      <c r="D67" s="291"/>
      <c r="E67" s="292"/>
      <c r="F67" s="252"/>
      <c r="G67" s="213"/>
      <c r="H67" s="221"/>
      <c r="I67" s="59"/>
      <c r="J67" s="65"/>
      <c r="K67" s="307"/>
      <c r="L67" s="308"/>
      <c r="M67" s="309"/>
      <c r="N67" s="310" t="e">
        <f>ROUND(J67/K67,0)</f>
        <v>#DIV/0!</v>
      </c>
      <c r="O67" s="311"/>
      <c r="P67" s="311"/>
      <c r="Q67" s="312"/>
      <c r="R67" s="245"/>
      <c r="S67" s="299"/>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284"/>
      <c r="C68" s="234"/>
      <c r="D68" s="291"/>
      <c r="E68" s="292"/>
      <c r="F68" s="252"/>
      <c r="G68" s="213"/>
      <c r="H68" s="221"/>
      <c r="I68" s="59"/>
      <c r="J68" s="65"/>
      <c r="K68" s="307"/>
      <c r="L68" s="308"/>
      <c r="M68" s="309"/>
      <c r="N68" s="310" t="e">
        <f>ROUND(J68/K68,0)</f>
        <v>#DIV/0!</v>
      </c>
      <c r="O68" s="311"/>
      <c r="P68" s="311"/>
      <c r="Q68" s="312"/>
      <c r="R68" s="245"/>
      <c r="S68" s="299"/>
      <c r="T68" s="41"/>
      <c r="V68" s="81">
        <f t="shared" si="2"/>
        <v>0</v>
      </c>
      <c r="W68" s="81">
        <f t="shared" si="2"/>
        <v>0</v>
      </c>
      <c r="X68" s="81">
        <f t="shared" si="2"/>
        <v>0</v>
      </c>
      <c r="Z68" s="94"/>
      <c r="AA68" s="95"/>
      <c r="AG68" s="134"/>
    </row>
    <row r="69" spans="1:43" ht="45" customHeight="1">
      <c r="A69" s="41"/>
      <c r="B69" s="284"/>
      <c r="C69" s="234"/>
      <c r="D69" s="291"/>
      <c r="E69" s="292"/>
      <c r="F69" s="252"/>
      <c r="G69" s="213"/>
      <c r="H69" s="223"/>
      <c r="I69" s="304" t="s">
        <v>72</v>
      </c>
      <c r="J69" s="305"/>
      <c r="K69" s="305"/>
      <c r="L69" s="305"/>
      <c r="M69" s="306"/>
      <c r="N69" s="343" t="e">
        <f>ROUND((((N68-N67)/N67)*100),2)</f>
        <v>#DIV/0!</v>
      </c>
      <c r="O69" s="344"/>
      <c r="P69" s="344"/>
      <c r="Q69" s="345"/>
      <c r="R69" s="245"/>
      <c r="S69" s="299"/>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284"/>
      <c r="C70" s="234"/>
      <c r="D70" s="291"/>
      <c r="E70" s="292"/>
      <c r="F70" s="252"/>
      <c r="G70" s="213"/>
      <c r="H70" s="219">
        <f>IF(AND(B66="○"),AQ69,"-")</f>
        <v>2</v>
      </c>
      <c r="I70" s="60" t="s">
        <v>567</v>
      </c>
      <c r="J70" s="45" t="s">
        <v>156</v>
      </c>
      <c r="K70" s="301" t="s">
        <v>157</v>
      </c>
      <c r="L70" s="302"/>
      <c r="M70" s="303"/>
      <c r="N70" s="304" t="s">
        <v>164</v>
      </c>
      <c r="O70" s="305"/>
      <c r="P70" s="305"/>
      <c r="Q70" s="306"/>
      <c r="R70" s="245"/>
      <c r="S70" s="299"/>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284"/>
      <c r="C71" s="234"/>
      <c r="D71" s="291"/>
      <c r="E71" s="292"/>
      <c r="F71" s="252"/>
      <c r="G71" s="213"/>
      <c r="H71" s="221"/>
      <c r="I71" s="61" t="s">
        <v>92</v>
      </c>
      <c r="J71" s="65">
        <v>57000000</v>
      </c>
      <c r="K71" s="307">
        <v>10</v>
      </c>
      <c r="L71" s="308"/>
      <c r="M71" s="309"/>
      <c r="N71" s="310">
        <f>ROUND(J71/K71,0)</f>
        <v>5700000</v>
      </c>
      <c r="O71" s="311"/>
      <c r="P71" s="311"/>
      <c r="Q71" s="312"/>
      <c r="R71" s="245"/>
      <c r="S71" s="299"/>
      <c r="T71" s="41"/>
      <c r="V71" s="81">
        <f>IF(I71="",0,1)</f>
        <v>1</v>
      </c>
      <c r="W71" s="81">
        <f>IF(J71="",0,1)</f>
        <v>1</v>
      </c>
      <c r="X71" s="81">
        <f>IF(K71="",0,1)</f>
        <v>1</v>
      </c>
      <c r="Z71" s="94"/>
      <c r="AA71" s="95"/>
      <c r="AB71" s="102"/>
      <c r="AC71" s="102"/>
      <c r="AD71" s="124"/>
      <c r="AE71" s="124"/>
      <c r="AF71" s="124"/>
      <c r="AG71" s="124"/>
      <c r="AQ71" s="156"/>
    </row>
    <row r="72" spans="1:43" ht="45" customHeight="1">
      <c r="A72" s="41"/>
      <c r="B72" s="284"/>
      <c r="C72" s="234"/>
      <c r="D72" s="291"/>
      <c r="E72" s="292"/>
      <c r="F72" s="252"/>
      <c r="G72" s="213"/>
      <c r="H72" s="223"/>
      <c r="I72" s="346" t="s">
        <v>566</v>
      </c>
      <c r="J72" s="347"/>
      <c r="K72" s="347"/>
      <c r="L72" s="347"/>
      <c r="M72" s="348"/>
      <c r="N72" s="349">
        <v>5652500</v>
      </c>
      <c r="O72" s="350"/>
      <c r="P72" s="350"/>
      <c r="Q72" s="351"/>
      <c r="R72" s="239"/>
      <c r="S72" s="300"/>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285"/>
      <c r="C73" s="234"/>
      <c r="D73" s="293"/>
      <c r="E73" s="294"/>
      <c r="F73" s="253"/>
      <c r="G73" s="214"/>
      <c r="H73" s="54">
        <f>IF(AND(B66="○"),SUM(AQ72),"-")</f>
        <v>0.5</v>
      </c>
      <c r="I73" s="216" t="s">
        <v>86</v>
      </c>
      <c r="J73" s="216"/>
      <c r="K73" s="216"/>
      <c r="L73" s="216"/>
      <c r="M73" s="216"/>
      <c r="N73" s="216"/>
      <c r="O73" s="216"/>
      <c r="P73" s="216"/>
      <c r="Q73" s="216"/>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15" t="s">
        <v>175</v>
      </c>
      <c r="C74" s="234"/>
      <c r="D74" s="216" t="s">
        <v>557</v>
      </c>
      <c r="E74" s="216"/>
      <c r="F74" s="217">
        <f>IF(AND(B74="○"),2,"-")</f>
        <v>2</v>
      </c>
      <c r="G74" s="218">
        <f>IF(AND(B74="○"),AQ75,"-")</f>
        <v>2</v>
      </c>
      <c r="H74" s="219"/>
      <c r="I74" s="58" t="s">
        <v>323</v>
      </c>
      <c r="J74" s="277" t="s">
        <v>135</v>
      </c>
      <c r="K74" s="278"/>
      <c r="L74" s="278"/>
      <c r="M74" s="278"/>
      <c r="N74" s="278"/>
      <c r="O74" s="278"/>
      <c r="P74" s="278"/>
      <c r="Q74" s="279"/>
      <c r="R74" s="70" t="s">
        <v>270</v>
      </c>
      <c r="S74" s="232"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15"/>
      <c r="C75" s="234"/>
      <c r="D75" s="216"/>
      <c r="E75" s="216"/>
      <c r="F75" s="217"/>
      <c r="G75" s="222"/>
      <c r="H75" s="223"/>
      <c r="I75" s="62" t="s">
        <v>314</v>
      </c>
      <c r="J75" s="280" t="s">
        <v>581</v>
      </c>
      <c r="K75" s="281"/>
      <c r="L75" s="281"/>
      <c r="M75" s="281"/>
      <c r="N75" s="281"/>
      <c r="O75" s="281"/>
      <c r="P75" s="281"/>
      <c r="Q75" s="282"/>
      <c r="R75" s="72" t="s">
        <v>65</v>
      </c>
      <c r="S75" s="232"/>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15" t="s">
        <v>17</v>
      </c>
      <c r="C76" s="234"/>
      <c r="D76" s="216" t="s">
        <v>546</v>
      </c>
      <c r="E76" s="216"/>
      <c r="F76" s="217" t="str">
        <f>IF(AND(B76="○"),2,"-")</f>
        <v>-</v>
      </c>
      <c r="G76" s="218" t="str">
        <f>IF(AND(B76="○"),AQ77,"-")</f>
        <v>-</v>
      </c>
      <c r="H76" s="219"/>
      <c r="I76" s="267" t="s">
        <v>297</v>
      </c>
      <c r="J76" s="267"/>
      <c r="K76" s="267"/>
      <c r="L76" s="267"/>
      <c r="M76" s="267"/>
      <c r="N76" s="267"/>
      <c r="O76" s="267"/>
      <c r="P76" s="267"/>
      <c r="Q76" s="267"/>
      <c r="R76" s="70" t="s">
        <v>270</v>
      </c>
      <c r="S76" s="232"/>
      <c r="T76" s="41"/>
      <c r="V76" s="82"/>
      <c r="W76" s="82"/>
      <c r="X76" s="81">
        <f>IF(S76="",0,1)</f>
        <v>0</v>
      </c>
      <c r="Y76" s="90">
        <f>SUM(V76:X77)</f>
        <v>0</v>
      </c>
      <c r="Z76" s="93" t="s">
        <v>216</v>
      </c>
      <c r="AA76" s="95"/>
      <c r="AB76" s="104" t="s">
        <v>298</v>
      </c>
      <c r="AC76" s="116" t="s">
        <v>228</v>
      </c>
      <c r="AD76" s="127" t="s">
        <v>233</v>
      </c>
      <c r="AQ76" s="147" t="s">
        <v>27</v>
      </c>
    </row>
    <row r="77" spans="1:43" ht="45" customHeight="1">
      <c r="A77" s="41"/>
      <c r="B77" s="215"/>
      <c r="C77" s="234"/>
      <c r="D77" s="216"/>
      <c r="E77" s="216"/>
      <c r="F77" s="217"/>
      <c r="G77" s="222"/>
      <c r="H77" s="223"/>
      <c r="I77" s="267"/>
      <c r="J77" s="267"/>
      <c r="K77" s="267"/>
      <c r="L77" s="267"/>
      <c r="M77" s="267"/>
      <c r="N77" s="267"/>
      <c r="O77" s="267"/>
      <c r="P77" s="267"/>
      <c r="Q77" s="267"/>
      <c r="R77" s="72" t="s">
        <v>65</v>
      </c>
      <c r="S77" s="232"/>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15" t="s">
        <v>175</v>
      </c>
      <c r="C78" s="234"/>
      <c r="D78" s="216" t="s">
        <v>163</v>
      </c>
      <c r="E78" s="216"/>
      <c r="F78" s="217">
        <f>IF(AND(B78="○"),2,"-")</f>
        <v>2</v>
      </c>
      <c r="G78" s="218">
        <f>IF(AND(B78="○"),AQ79,"-")</f>
        <v>2</v>
      </c>
      <c r="H78" s="219"/>
      <c r="I78" s="267" t="s">
        <v>77</v>
      </c>
      <c r="J78" s="267"/>
      <c r="K78" s="267"/>
      <c r="L78" s="267"/>
      <c r="M78" s="267"/>
      <c r="N78" s="267"/>
      <c r="O78" s="267"/>
      <c r="P78" s="267"/>
      <c r="Q78" s="267"/>
      <c r="R78" s="70" t="s">
        <v>270</v>
      </c>
      <c r="S78" s="232" t="s">
        <v>81</v>
      </c>
      <c r="T78" s="41"/>
      <c r="V78" s="82"/>
      <c r="W78" s="82"/>
      <c r="X78" s="81">
        <f>IF(S78="",0,1)</f>
        <v>1</v>
      </c>
      <c r="Y78" s="90">
        <f>SUM(V78:X79)</f>
        <v>1</v>
      </c>
      <c r="Z78" s="93" t="s">
        <v>216</v>
      </c>
      <c r="AA78" s="95"/>
      <c r="AB78" s="104" t="s">
        <v>81</v>
      </c>
      <c r="AC78" s="116" t="s">
        <v>295</v>
      </c>
      <c r="AD78" s="127" t="s">
        <v>234</v>
      </c>
      <c r="AH78" s="81"/>
      <c r="AK78" s="95"/>
      <c r="AL78" s="99"/>
      <c r="AM78" s="114"/>
      <c r="AQ78" s="147" t="s">
        <v>27</v>
      </c>
    </row>
    <row r="79" spans="1:43" ht="45" customHeight="1">
      <c r="A79" s="41"/>
      <c r="B79" s="215"/>
      <c r="C79" s="234"/>
      <c r="D79" s="216"/>
      <c r="E79" s="216"/>
      <c r="F79" s="217"/>
      <c r="G79" s="222"/>
      <c r="H79" s="223"/>
      <c r="I79" s="267"/>
      <c r="J79" s="267"/>
      <c r="K79" s="267"/>
      <c r="L79" s="267"/>
      <c r="M79" s="267"/>
      <c r="N79" s="267"/>
      <c r="O79" s="267"/>
      <c r="P79" s="267"/>
      <c r="Q79" s="267"/>
      <c r="R79" s="72" t="s">
        <v>65</v>
      </c>
      <c r="S79" s="232"/>
      <c r="T79" s="41"/>
      <c r="V79" s="82"/>
      <c r="W79" s="82"/>
      <c r="AA79" s="95"/>
      <c r="AB79" s="99">
        <f>IF($S$78=AB78,2,0)</f>
        <v>2</v>
      </c>
      <c r="AC79" s="110">
        <f>IF($S$78=AC78,1,0)</f>
        <v>0</v>
      </c>
      <c r="AD79" s="114">
        <f>IF($S$78=AD78,0,0)</f>
        <v>0</v>
      </c>
      <c r="AH79" s="81"/>
      <c r="AK79" s="95"/>
      <c r="AQ79" s="148">
        <f>IF(Y78=1,SUM(AB79:AP79),0)</f>
        <v>2</v>
      </c>
    </row>
    <row r="80" spans="1:43" ht="45" customHeight="1">
      <c r="A80" s="41"/>
      <c r="B80" s="215" t="s">
        <v>175</v>
      </c>
      <c r="C80" s="234"/>
      <c r="D80" s="216" t="s">
        <v>256</v>
      </c>
      <c r="E80" s="216"/>
      <c r="F80" s="217">
        <f>IF(AND(B80="○"),2,"-")</f>
        <v>2</v>
      </c>
      <c r="G80" s="218">
        <f>IF(AND(B80="○"),AQ81,"-")</f>
        <v>0</v>
      </c>
      <c r="H80" s="219"/>
      <c r="I80" s="267" t="s">
        <v>534</v>
      </c>
      <c r="J80" s="267"/>
      <c r="K80" s="267"/>
      <c r="L80" s="267"/>
      <c r="M80" s="267"/>
      <c r="N80" s="267"/>
      <c r="O80" s="267"/>
      <c r="P80" s="267"/>
      <c r="Q80" s="267"/>
      <c r="R80" s="70" t="s">
        <v>270</v>
      </c>
      <c r="S80" s="232"/>
      <c r="T80" s="41"/>
      <c r="V80" s="82"/>
      <c r="W80" s="82"/>
      <c r="X80" s="81">
        <f>IF(S80="",0,1)</f>
        <v>0</v>
      </c>
      <c r="Y80" s="90">
        <f>SUM(V80:X81)</f>
        <v>0</v>
      </c>
      <c r="Z80" s="93" t="s">
        <v>216</v>
      </c>
      <c r="AA80" s="95"/>
      <c r="AB80" s="105" t="s">
        <v>496</v>
      </c>
      <c r="AC80" s="117" t="s">
        <v>438</v>
      </c>
      <c r="AD80" s="128" t="s">
        <v>497</v>
      </c>
      <c r="AQ80" s="147" t="s">
        <v>27</v>
      </c>
    </row>
    <row r="81" spans="1:43" ht="45" customHeight="1">
      <c r="A81" s="41"/>
      <c r="B81" s="215"/>
      <c r="C81" s="234"/>
      <c r="D81" s="216"/>
      <c r="E81" s="216"/>
      <c r="F81" s="217"/>
      <c r="G81" s="222"/>
      <c r="H81" s="223"/>
      <c r="I81" s="267"/>
      <c r="J81" s="267"/>
      <c r="K81" s="267"/>
      <c r="L81" s="267"/>
      <c r="M81" s="267"/>
      <c r="N81" s="267"/>
      <c r="O81" s="267"/>
      <c r="P81" s="267"/>
      <c r="Q81" s="267"/>
      <c r="R81" s="72" t="s">
        <v>65</v>
      </c>
      <c r="S81" s="232"/>
      <c r="T81" s="41"/>
      <c r="V81" s="82"/>
      <c r="W81" s="82"/>
      <c r="AA81" s="95"/>
      <c r="AB81" s="99">
        <f>IF($S$80=AB80,2,0)</f>
        <v>0</v>
      </c>
      <c r="AC81" s="110">
        <f>IF($S$80=AC80,1,0)</f>
        <v>0</v>
      </c>
      <c r="AD81" s="114">
        <f>IF($S$80=AD80,0,0)</f>
        <v>0</v>
      </c>
      <c r="AQ81" s="148">
        <f>IF(Y80=1,SUM(AB81:AP81),0)</f>
        <v>0</v>
      </c>
    </row>
    <row r="82" spans="1:43" ht="45" customHeight="1">
      <c r="A82" s="41"/>
      <c r="B82" s="215" t="s">
        <v>175</v>
      </c>
      <c r="C82" s="234"/>
      <c r="D82" s="216" t="s">
        <v>428</v>
      </c>
      <c r="E82" s="216"/>
      <c r="F82" s="217">
        <f>IF(AND(B82="○"),1,"-")</f>
        <v>1</v>
      </c>
      <c r="G82" s="218">
        <f>IF(AND(B82="○"),AQ83,"-")</f>
        <v>1</v>
      </c>
      <c r="H82" s="219"/>
      <c r="I82" s="271" t="s">
        <v>79</v>
      </c>
      <c r="J82" s="271"/>
      <c r="K82" s="319" t="s">
        <v>596</v>
      </c>
      <c r="L82" s="319"/>
      <c r="M82" s="319"/>
      <c r="N82" s="319"/>
      <c r="O82" s="319"/>
      <c r="P82" s="319"/>
      <c r="Q82" s="319"/>
      <c r="R82" s="238" t="s">
        <v>184</v>
      </c>
      <c r="S82" s="232"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15"/>
      <c r="C83" s="234"/>
      <c r="D83" s="216"/>
      <c r="E83" s="216"/>
      <c r="F83" s="217"/>
      <c r="G83" s="220"/>
      <c r="H83" s="221"/>
      <c r="I83" s="341" t="s">
        <v>532</v>
      </c>
      <c r="J83" s="342"/>
      <c r="K83" s="257">
        <v>45017</v>
      </c>
      <c r="L83" s="258"/>
      <c r="M83" s="259"/>
      <c r="N83" s="45" t="s">
        <v>239</v>
      </c>
      <c r="O83" s="257">
        <v>45747</v>
      </c>
      <c r="P83" s="258"/>
      <c r="Q83" s="259"/>
      <c r="R83" s="245"/>
      <c r="S83" s="232"/>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15"/>
      <c r="C84" s="234"/>
      <c r="D84" s="216"/>
      <c r="E84" s="216"/>
      <c r="F84" s="217"/>
      <c r="G84" s="222"/>
      <c r="H84" s="223"/>
      <c r="I84" s="216" t="s">
        <v>61</v>
      </c>
      <c r="J84" s="216"/>
      <c r="K84" s="319" t="s">
        <v>112</v>
      </c>
      <c r="L84" s="319"/>
      <c r="M84" s="319"/>
      <c r="N84" s="319"/>
      <c r="O84" s="319"/>
      <c r="P84" s="319"/>
      <c r="Q84" s="319"/>
      <c r="R84" s="239"/>
      <c r="S84" s="232"/>
      <c r="T84" s="41"/>
      <c r="V84" s="81">
        <f>IF(K84="",0,1)</f>
        <v>1</v>
      </c>
      <c r="W84" s="84"/>
      <c r="AA84" s="95"/>
      <c r="AG84" s="134"/>
      <c r="AH84" s="134"/>
    </row>
    <row r="85" spans="1:43" ht="45" customHeight="1">
      <c r="A85" s="41"/>
      <c r="B85" s="215" t="s">
        <v>175</v>
      </c>
      <c r="C85" s="234"/>
      <c r="D85" s="216" t="s">
        <v>423</v>
      </c>
      <c r="E85" s="216"/>
      <c r="F85" s="217">
        <f>IF(AND(B85="○"),0,"-")</f>
        <v>0</v>
      </c>
      <c r="G85" s="218">
        <f>IF(AND(B85="○"),AQ86,"-")</f>
        <v>0</v>
      </c>
      <c r="H85" s="219"/>
      <c r="I85" s="268" t="s">
        <v>527</v>
      </c>
      <c r="J85" s="268"/>
      <c r="K85" s="268" t="s">
        <v>100</v>
      </c>
      <c r="L85" s="268"/>
      <c r="M85" s="268"/>
      <c r="N85" s="268"/>
      <c r="O85" s="268"/>
      <c r="P85" s="268"/>
      <c r="Q85" s="268"/>
      <c r="R85" s="70" t="s">
        <v>270</v>
      </c>
      <c r="S85" s="232"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15"/>
      <c r="C86" s="235"/>
      <c r="D86" s="216"/>
      <c r="E86" s="216"/>
      <c r="F86" s="217"/>
      <c r="G86" s="222"/>
      <c r="H86" s="223"/>
      <c r="I86" s="269" t="s">
        <v>326</v>
      </c>
      <c r="J86" s="269"/>
      <c r="K86" s="270" t="s">
        <v>17</v>
      </c>
      <c r="L86" s="270"/>
      <c r="M86" s="270"/>
      <c r="N86" s="270"/>
      <c r="O86" s="270"/>
      <c r="P86" s="270"/>
      <c r="Q86" s="270"/>
      <c r="R86" s="72" t="s">
        <v>65</v>
      </c>
      <c r="S86" s="232"/>
      <c r="T86" s="41"/>
      <c r="V86" s="81">
        <f>IF(I86="",0,1)</f>
        <v>1</v>
      </c>
      <c r="W86" s="82"/>
      <c r="AA86" s="95"/>
      <c r="AB86" s="99">
        <f>IF($S$85=AB85,0,0)</f>
        <v>0</v>
      </c>
      <c r="AC86" s="110">
        <f>IF($S$85=AC85,-1,0)</f>
        <v>0</v>
      </c>
      <c r="AD86" s="114">
        <f>IF($S$85=AD85,-2,0)</f>
        <v>0</v>
      </c>
      <c r="AG86" s="134"/>
      <c r="AQ86" s="148">
        <f>IF(Y85=2,SUM(AB86:AP86),-2)</f>
        <v>0</v>
      </c>
    </row>
    <row r="87" spans="1:43" ht="45" customHeight="1">
      <c r="A87" s="41"/>
      <c r="B87" s="215" t="s">
        <v>175</v>
      </c>
      <c r="C87" s="233" t="s">
        <v>68</v>
      </c>
      <c r="D87" s="226" t="s">
        <v>558</v>
      </c>
      <c r="E87" s="228"/>
      <c r="F87" s="217">
        <f>IF(AND(B87="○"),2,"-")</f>
        <v>2</v>
      </c>
      <c r="G87" s="241">
        <f>IF(AND(B87="○"),AQ88,"-")</f>
        <v>1.2</v>
      </c>
      <c r="H87" s="242"/>
      <c r="I87" s="63" t="s">
        <v>167</v>
      </c>
      <c r="J87" s="57" t="s">
        <v>166</v>
      </c>
      <c r="K87" s="260" t="s">
        <v>170</v>
      </c>
      <c r="L87" s="261"/>
      <c r="M87" s="262"/>
      <c r="N87" s="68" t="s">
        <v>187</v>
      </c>
      <c r="O87" s="260" t="s">
        <v>371</v>
      </c>
      <c r="P87" s="261"/>
      <c r="Q87" s="262"/>
      <c r="R87" s="238" t="s">
        <v>184</v>
      </c>
      <c r="S87" s="246"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15"/>
      <c r="C88" s="234"/>
      <c r="D88" s="229"/>
      <c r="E88" s="231"/>
      <c r="F88" s="217"/>
      <c r="G88" s="243"/>
      <c r="H88" s="244"/>
      <c r="I88" s="64" t="s">
        <v>598</v>
      </c>
      <c r="J88" s="65" t="s">
        <v>597</v>
      </c>
      <c r="K88" s="263">
        <v>34</v>
      </c>
      <c r="L88" s="264"/>
      <c r="M88" s="265"/>
      <c r="N88" s="69" t="s">
        <v>293</v>
      </c>
      <c r="O88" s="263" t="s">
        <v>56</v>
      </c>
      <c r="P88" s="264"/>
      <c r="Q88" s="265"/>
      <c r="R88" s="245"/>
      <c r="S88" s="247"/>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15" t="s">
        <v>175</v>
      </c>
      <c r="C89" s="234"/>
      <c r="D89" s="226" t="s">
        <v>522</v>
      </c>
      <c r="E89" s="227"/>
      <c r="F89" s="227"/>
      <c r="G89" s="227"/>
      <c r="H89" s="227"/>
      <c r="I89" s="227"/>
      <c r="J89" s="228"/>
      <c r="K89" s="266" t="s">
        <v>580</v>
      </c>
      <c r="L89" s="266"/>
      <c r="M89" s="266"/>
      <c r="N89" s="266"/>
      <c r="O89" s="266"/>
      <c r="P89" s="266"/>
      <c r="Q89" s="266"/>
      <c r="R89" s="238" t="s">
        <v>184</v>
      </c>
      <c r="S89" s="232"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15"/>
      <c r="C90" s="234"/>
      <c r="D90" s="236"/>
      <c r="E90" s="335" t="s">
        <v>477</v>
      </c>
      <c r="F90" s="336"/>
      <c r="G90" s="336"/>
      <c r="H90" s="336"/>
      <c r="I90" s="336"/>
      <c r="J90" s="337"/>
      <c r="K90" s="338" t="s">
        <v>74</v>
      </c>
      <c r="L90" s="339"/>
      <c r="M90" s="339"/>
      <c r="N90" s="339"/>
      <c r="O90" s="339"/>
      <c r="P90" s="339"/>
      <c r="Q90" s="340"/>
      <c r="R90" s="245"/>
      <c r="S90" s="232"/>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15"/>
      <c r="C91" s="234"/>
      <c r="D91" s="236"/>
      <c r="E91" s="248" t="s">
        <v>560</v>
      </c>
      <c r="F91" s="251">
        <f>IF(AND(B89="○"),2,"-")</f>
        <v>2</v>
      </c>
      <c r="G91" s="218">
        <f>IF(AND(B89="○"),AQ90,"-")</f>
        <v>2</v>
      </c>
      <c r="H91" s="219"/>
      <c r="I91" s="271" t="s">
        <v>79</v>
      </c>
      <c r="J91" s="271"/>
      <c r="K91" s="319" t="s">
        <v>582</v>
      </c>
      <c r="L91" s="319"/>
      <c r="M91" s="319"/>
      <c r="N91" s="319"/>
      <c r="O91" s="319"/>
      <c r="P91" s="319"/>
      <c r="Q91" s="319"/>
      <c r="R91" s="245"/>
      <c r="S91" s="232"/>
      <c r="T91" s="41"/>
      <c r="V91" s="81">
        <f t="shared" si="3"/>
        <v>1</v>
      </c>
      <c r="W91" s="82"/>
      <c r="Z91" s="94"/>
      <c r="AA91" s="95"/>
      <c r="AG91" s="134"/>
      <c r="AH91" s="134"/>
    </row>
    <row r="92" spans="1:43" ht="45" customHeight="1">
      <c r="A92" s="41"/>
      <c r="B92" s="215"/>
      <c r="C92" s="234"/>
      <c r="D92" s="236"/>
      <c r="E92" s="249"/>
      <c r="F92" s="252"/>
      <c r="G92" s="220"/>
      <c r="H92" s="221"/>
      <c r="I92" s="271" t="s">
        <v>317</v>
      </c>
      <c r="J92" s="271"/>
      <c r="K92" s="319" t="s">
        <v>432</v>
      </c>
      <c r="L92" s="319"/>
      <c r="M92" s="319"/>
      <c r="N92" s="319"/>
      <c r="O92" s="319"/>
      <c r="P92" s="319"/>
      <c r="Q92" s="319"/>
      <c r="R92" s="245"/>
      <c r="S92" s="232"/>
      <c r="T92" s="41"/>
      <c r="V92" s="81">
        <f t="shared" si="3"/>
        <v>1</v>
      </c>
      <c r="W92" s="82"/>
      <c r="Z92" s="94"/>
      <c r="AA92" s="95"/>
      <c r="AG92" s="134"/>
      <c r="AH92" s="134"/>
    </row>
    <row r="93" spans="1:43" ht="45" customHeight="1">
      <c r="A93" s="41"/>
      <c r="B93" s="215"/>
      <c r="C93" s="234"/>
      <c r="D93" s="236"/>
      <c r="E93" s="249"/>
      <c r="F93" s="252"/>
      <c r="G93" s="220"/>
      <c r="H93" s="221"/>
      <c r="I93" s="341" t="s">
        <v>529</v>
      </c>
      <c r="J93" s="342"/>
      <c r="K93" s="257">
        <v>45017</v>
      </c>
      <c r="L93" s="258"/>
      <c r="M93" s="259"/>
      <c r="N93" s="45" t="s">
        <v>239</v>
      </c>
      <c r="O93" s="257">
        <v>45366</v>
      </c>
      <c r="P93" s="258"/>
      <c r="Q93" s="259"/>
      <c r="R93" s="245"/>
      <c r="S93" s="232"/>
      <c r="T93" s="41"/>
      <c r="V93" s="81">
        <f t="shared" si="3"/>
        <v>1</v>
      </c>
      <c r="W93" s="81">
        <f>IF(O93="",0,1)</f>
        <v>1</v>
      </c>
      <c r="Z93" s="94"/>
      <c r="AA93" s="95"/>
      <c r="AG93" s="134"/>
      <c r="AH93" s="134"/>
    </row>
    <row r="94" spans="1:43" ht="45" customHeight="1">
      <c r="A94" s="41"/>
      <c r="B94" s="215"/>
      <c r="C94" s="234"/>
      <c r="D94" s="236"/>
      <c r="E94" s="250"/>
      <c r="F94" s="253"/>
      <c r="G94" s="222"/>
      <c r="H94" s="223"/>
      <c r="I94" s="216" t="s">
        <v>230</v>
      </c>
      <c r="J94" s="216"/>
      <c r="K94" s="319">
        <v>0</v>
      </c>
      <c r="L94" s="319"/>
      <c r="M94" s="319"/>
      <c r="N94" s="319"/>
      <c r="O94" s="319"/>
      <c r="P94" s="319"/>
      <c r="Q94" s="319"/>
      <c r="R94" s="239"/>
      <c r="S94" s="232"/>
      <c r="T94" s="41"/>
      <c r="V94" s="81">
        <f t="shared" si="3"/>
        <v>1</v>
      </c>
      <c r="W94" s="84"/>
      <c r="AA94" s="95"/>
      <c r="AG94" s="134"/>
      <c r="AH94" s="134"/>
    </row>
    <row r="95" spans="1:43" ht="45" customHeight="1">
      <c r="A95" s="41"/>
      <c r="B95" s="215" t="s">
        <v>175</v>
      </c>
      <c r="C95" s="234"/>
      <c r="D95" s="236"/>
      <c r="E95" s="224" t="s">
        <v>55</v>
      </c>
      <c r="F95" s="217">
        <f>IF(AND(B95="○"),3,"-")</f>
        <v>3</v>
      </c>
      <c r="G95" s="218">
        <f>IF(AND(B95="○"),AQ96,"-")</f>
        <v>3</v>
      </c>
      <c r="H95" s="219"/>
      <c r="I95" s="320" t="s">
        <v>37</v>
      </c>
      <c r="J95" s="321"/>
      <c r="K95" s="328" t="s">
        <v>32</v>
      </c>
      <c r="L95" s="329"/>
      <c r="M95" s="329"/>
      <c r="N95" s="329"/>
      <c r="O95" s="329"/>
      <c r="P95" s="329"/>
      <c r="Q95" s="330"/>
      <c r="R95" s="238" t="s">
        <v>184</v>
      </c>
      <c r="S95" s="232"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15"/>
      <c r="C96" s="234"/>
      <c r="D96" s="236"/>
      <c r="E96" s="225"/>
      <c r="F96" s="217"/>
      <c r="G96" s="222"/>
      <c r="H96" s="223"/>
      <c r="I96" s="216" t="s">
        <v>136</v>
      </c>
      <c r="J96" s="216"/>
      <c r="K96" s="331">
        <v>89</v>
      </c>
      <c r="L96" s="332"/>
      <c r="M96" s="332"/>
      <c r="N96" s="332"/>
      <c r="O96" s="332"/>
      <c r="P96" s="332"/>
      <c r="Q96" s="67" t="s">
        <v>9</v>
      </c>
      <c r="R96" s="239"/>
      <c r="S96" s="232"/>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15" t="s">
        <v>175</v>
      </c>
      <c r="C97" s="234"/>
      <c r="D97" s="236"/>
      <c r="E97" s="224" t="s">
        <v>561</v>
      </c>
      <c r="F97" s="217">
        <f>IF(AND(B97="○"),1,"-")</f>
        <v>1</v>
      </c>
      <c r="G97" s="218">
        <f>IF(AND(B97="○"),AQ98,"-")</f>
        <v>1</v>
      </c>
      <c r="H97" s="219"/>
      <c r="I97" s="333" t="s">
        <v>363</v>
      </c>
      <c r="J97" s="333"/>
      <c r="K97" s="334" t="s">
        <v>269</v>
      </c>
      <c r="L97" s="334"/>
      <c r="M97" s="334" t="s">
        <v>275</v>
      </c>
      <c r="N97" s="334"/>
      <c r="O97" s="334" t="s">
        <v>274</v>
      </c>
      <c r="P97" s="334"/>
      <c r="Q97" s="334"/>
      <c r="R97" s="240" t="s">
        <v>184</v>
      </c>
      <c r="S97" s="232"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15"/>
      <c r="C98" s="234"/>
      <c r="D98" s="236"/>
      <c r="E98" s="225"/>
      <c r="F98" s="217"/>
      <c r="G98" s="222"/>
      <c r="H98" s="223"/>
      <c r="I98" s="254" t="s">
        <v>313</v>
      </c>
      <c r="J98" s="254"/>
      <c r="K98" s="255">
        <v>50</v>
      </c>
      <c r="L98" s="255"/>
      <c r="M98" s="255">
        <v>50</v>
      </c>
      <c r="N98" s="255"/>
      <c r="O98" s="256">
        <f>M98/K98</f>
        <v>1</v>
      </c>
      <c r="P98" s="256"/>
      <c r="Q98" s="256"/>
      <c r="R98" s="240"/>
      <c r="S98" s="232"/>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15" t="s">
        <v>175</v>
      </c>
      <c r="C99" s="234"/>
      <c r="D99" s="236"/>
      <c r="E99" s="224" t="s">
        <v>147</v>
      </c>
      <c r="F99" s="217">
        <f>IF(AND(B99="○"),2,"-")</f>
        <v>2</v>
      </c>
      <c r="G99" s="218">
        <f>IF(AND(B99="○"),AQ100,"-")</f>
        <v>2</v>
      </c>
      <c r="H99" s="219"/>
      <c r="I99" s="226" t="s">
        <v>99</v>
      </c>
      <c r="J99" s="227"/>
      <c r="K99" s="227"/>
      <c r="L99" s="227"/>
      <c r="M99" s="227"/>
      <c r="N99" s="227"/>
      <c r="O99" s="227"/>
      <c r="P99" s="227"/>
      <c r="Q99" s="228"/>
      <c r="R99" s="73" t="s">
        <v>270</v>
      </c>
      <c r="S99" s="232"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15"/>
      <c r="C100" s="234"/>
      <c r="D100" s="237"/>
      <c r="E100" s="225"/>
      <c r="F100" s="217"/>
      <c r="G100" s="222"/>
      <c r="H100" s="223"/>
      <c r="I100" s="229"/>
      <c r="J100" s="230"/>
      <c r="K100" s="230"/>
      <c r="L100" s="230"/>
      <c r="M100" s="230"/>
      <c r="N100" s="230"/>
      <c r="O100" s="230"/>
      <c r="P100" s="230"/>
      <c r="Q100" s="231"/>
      <c r="R100" s="73" t="s">
        <v>65</v>
      </c>
      <c r="S100" s="232"/>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15" t="s">
        <v>175</v>
      </c>
      <c r="C101" s="234"/>
      <c r="D101" s="216" t="s">
        <v>125</v>
      </c>
      <c r="E101" s="216"/>
      <c r="F101" s="217">
        <f>IF(AND(B101="○"),1,"-")</f>
        <v>1</v>
      </c>
      <c r="G101" s="218">
        <f>IF(AND(B101="○"),AQ102,"-")</f>
        <v>0.5</v>
      </c>
      <c r="H101" s="219"/>
      <c r="I101" s="320" t="s">
        <v>351</v>
      </c>
      <c r="J101" s="321"/>
      <c r="K101" s="320" t="s">
        <v>280</v>
      </c>
      <c r="L101" s="322"/>
      <c r="M101" s="322"/>
      <c r="N101" s="322"/>
      <c r="O101" s="322"/>
      <c r="P101" s="322"/>
      <c r="Q101" s="321"/>
      <c r="R101" s="73" t="s">
        <v>270</v>
      </c>
      <c r="S101" s="232"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15"/>
      <c r="C102" s="235"/>
      <c r="D102" s="216"/>
      <c r="E102" s="216"/>
      <c r="F102" s="217"/>
      <c r="G102" s="222"/>
      <c r="H102" s="223"/>
      <c r="I102" s="323" t="s">
        <v>526</v>
      </c>
      <c r="J102" s="324"/>
      <c r="K102" s="325" t="s">
        <v>447</v>
      </c>
      <c r="L102" s="258"/>
      <c r="M102" s="258"/>
      <c r="N102" s="258"/>
      <c r="O102" s="258"/>
      <c r="P102" s="258"/>
      <c r="Q102" s="259"/>
      <c r="R102" s="73" t="s">
        <v>65</v>
      </c>
      <c r="S102" s="232"/>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N67:Q68 I69:Q70 D70 I71 N71:Q71 I72:Q72">
    <cfRule type="expression" dxfId="42" priority="32">
      <formula>$B$66="-"</formula>
    </cfRule>
  </conditionalFormatting>
  <conditionalFormatting sqref="D63:G65">
    <cfRule type="expression" dxfId="41" priority="18">
      <formula>AND($B$63="-",$B$64="-",$B$65="-")</formula>
    </cfRule>
  </conditionalFormatting>
  <conditionalFormatting sqref="D54:J55 R54:S55 D56:S62">
    <cfRule type="expression" dxfId="40" priority="33">
      <formula>$B$54="-"</formula>
    </cfRule>
  </conditionalFormatting>
  <conditionalFormatting sqref="D89:Q89 E90:Q90 D90:D100">
    <cfRule type="expression" dxfId="39" priority="19">
      <formula>AND($B$89="-",$B$95="-",$B$97="-",$B$99="-")</formula>
    </cfRule>
  </conditionalFormatting>
  <conditionalFormatting sqref="D10:S14">
    <cfRule type="expression" dxfId="38" priority="13">
      <formula>$B$10="-"</formula>
    </cfRule>
  </conditionalFormatting>
  <conditionalFormatting sqref="D15:S16">
    <cfRule type="expression" dxfId="37" priority="41">
      <formula>$B$15="-"</formula>
    </cfRule>
  </conditionalFormatting>
  <conditionalFormatting sqref="D17:S18">
    <cfRule type="expression" dxfId="36" priority="40">
      <formula>$B$17="-"</formula>
    </cfRule>
  </conditionalFormatting>
  <conditionalFormatting sqref="D19:S20">
    <cfRule type="expression" dxfId="35" priority="39">
      <formula>$B$19="-"</formula>
    </cfRule>
  </conditionalFormatting>
  <conditionalFormatting sqref="D21:S22">
    <cfRule type="expression" dxfId="34" priority="38">
      <formula>$B$21="-"</formula>
    </cfRule>
  </conditionalFormatting>
  <conditionalFormatting sqref="D23:S24">
    <cfRule type="expression" dxfId="33" priority="37">
      <formula>$B$23="-"</formula>
    </cfRule>
  </conditionalFormatting>
  <conditionalFormatting sqref="D25:S26">
    <cfRule type="expression" dxfId="32" priority="36">
      <formula>$B$25="-"</formula>
    </cfRule>
  </conditionalFormatting>
  <conditionalFormatting sqref="D27:S28">
    <cfRule type="expression" dxfId="31" priority="35">
      <formula>$B$27="-"</formula>
    </cfRule>
  </conditionalFormatting>
  <conditionalFormatting sqref="D29:S29 D30:J33 R30:S33 D34:S34 D35:J38 R35:S38 D39:S39 D40:J43 R40:S43 D44:S44 D45:J48 R45:S48 D49:S49 D50:J53 R50:S53">
    <cfRule type="expression" dxfId="30" priority="34">
      <formula>$B$29="-"</formula>
    </cfRule>
  </conditionalFormatting>
  <conditionalFormatting sqref="D74:S75">
    <cfRule type="expression" dxfId="29" priority="31">
      <formula>$B$74="-"</formula>
    </cfRule>
  </conditionalFormatting>
  <conditionalFormatting sqref="D76:S77">
    <cfRule type="expression" dxfId="28" priority="30">
      <formula>$B$76="-"</formula>
    </cfRule>
  </conditionalFormatting>
  <conditionalFormatting sqref="D78:S79">
    <cfRule type="expression" dxfId="27" priority="29">
      <formula>$B$78="-"</formula>
    </cfRule>
  </conditionalFormatting>
  <conditionalFormatting sqref="D80:S81">
    <cfRule type="expression" dxfId="26" priority="28">
      <formula>$B$80="-"</formula>
    </cfRule>
  </conditionalFormatting>
  <conditionalFormatting sqref="D82:S83 D84:J84 R84:S84">
    <cfRule type="expression" dxfId="25" priority="27">
      <formula>$B$82="-"</formula>
    </cfRule>
  </conditionalFormatting>
  <conditionalFormatting sqref="D85:S86">
    <cfRule type="expression" dxfId="24" priority="26">
      <formula>$B$85="-"</formula>
    </cfRule>
  </conditionalFormatting>
  <conditionalFormatting sqref="D87:S87 D88:H88 R88:S88">
    <cfRule type="expression" dxfId="23" priority="25">
      <formula>$B$87="-"</formula>
    </cfRule>
  </conditionalFormatting>
  <conditionalFormatting sqref="D101:S101 D102:H102 R102:S102">
    <cfRule type="expression" dxfId="22" priority="20">
      <formula>$B$101="-"</formula>
    </cfRule>
  </conditionalFormatting>
  <conditionalFormatting sqref="E95:S96">
    <cfRule type="expression" dxfId="21" priority="23">
      <formula>$B$95="-"</formula>
    </cfRule>
  </conditionalFormatting>
  <conditionalFormatting sqref="E97:S97 E98:H98 O98:S98">
    <cfRule type="expression" dxfId="20" priority="22">
      <formula>$B$97="-"</formula>
    </cfRule>
  </conditionalFormatting>
  <conditionalFormatting sqref="E99:S100">
    <cfRule type="expression" dxfId="19" priority="21">
      <formula>$B$99="-"</formula>
    </cfRule>
  </conditionalFormatting>
  <conditionalFormatting sqref="H63:S63">
    <cfRule type="expression" dxfId="18" priority="44">
      <formula>$B$63="-"</formula>
    </cfRule>
  </conditionalFormatting>
  <conditionalFormatting sqref="H64:S64">
    <cfRule type="expression" dxfId="17" priority="43">
      <formula>$B$64="-"</formula>
    </cfRule>
  </conditionalFormatting>
  <conditionalFormatting sqref="H65:S65">
    <cfRule type="expression" dxfId="16" priority="42">
      <formula>$B$65="-"</formula>
    </cfRule>
  </conditionalFormatting>
  <conditionalFormatting sqref="I67:J68">
    <cfRule type="expression" dxfId="15" priority="8">
      <formula>$B$54="-"</formula>
    </cfRule>
  </conditionalFormatting>
  <conditionalFormatting sqref="I98:N98">
    <cfRule type="expression" dxfId="14" priority="3">
      <formula>$B$86="-"</formula>
    </cfRule>
  </conditionalFormatting>
  <conditionalFormatting sqref="I102:Q102">
    <cfRule type="expression" dxfId="13" priority="2">
      <formula>$B$90="-"</formula>
    </cfRule>
  </conditionalFormatting>
  <conditionalFormatting sqref="I73:S73">
    <cfRule type="expression" dxfId="12" priority="16">
      <formula>#REF!="-"</formula>
    </cfRule>
  </conditionalFormatting>
  <conditionalFormatting sqref="J71">
    <cfRule type="expression" dxfId="11" priority="6">
      <formula>$B$54="-"</formula>
    </cfRule>
  </conditionalFormatting>
  <conditionalFormatting sqref="K67:M68">
    <cfRule type="expression" dxfId="10" priority="14">
      <formula>$B$59="-"</formula>
    </cfRule>
  </conditionalFormatting>
  <conditionalFormatting sqref="K71:M71">
    <cfRule type="expression" dxfId="9" priority="7">
      <formula>$B$59="-"</formula>
    </cfRule>
  </conditionalFormatting>
  <conditionalFormatting sqref="K30:Q33">
    <cfRule type="expression" dxfId="8" priority="15">
      <formula>$B$32="-"</formula>
    </cfRule>
  </conditionalFormatting>
  <conditionalFormatting sqref="K35:Q38">
    <cfRule type="expression" dxfId="7" priority="12">
      <formula>$B$32="-"</formula>
    </cfRule>
  </conditionalFormatting>
  <conditionalFormatting sqref="K40:Q43">
    <cfRule type="expression" dxfId="6" priority="11">
      <formula>$B$32="-"</formula>
    </cfRule>
  </conditionalFormatting>
  <conditionalFormatting sqref="K45:Q48">
    <cfRule type="expression" dxfId="5" priority="10">
      <formula>$B$32="-"</formula>
    </cfRule>
  </conditionalFormatting>
  <conditionalFormatting sqref="K50:Q53">
    <cfRule type="expression" dxfId="4" priority="9">
      <formula>$B$32="-"</formula>
    </cfRule>
  </conditionalFormatting>
  <conditionalFormatting sqref="K54:Q55">
    <cfRule type="expression" dxfId="3" priority="1">
      <formula>$B$47="-"</formula>
    </cfRule>
  </conditionalFormatting>
  <conditionalFormatting sqref="K84:Q84">
    <cfRule type="expression" dxfId="2" priority="5">
      <formula>$B$71="-"</formula>
    </cfRule>
  </conditionalFormatting>
  <conditionalFormatting sqref="K86:Q86">
    <cfRule type="expression" dxfId="1" priority="17">
      <formula>$I$86="措置無し"</formula>
    </cfRule>
  </conditionalFormatting>
  <conditionalFormatting sqref="R89:S94 E91:Q91 E92:J92 E93:Q94">
    <cfRule type="expression" dxfId="0" priority="24">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400-000000000000}">
          <x14:formula1>
            <xm:f>リスト!$U$4:$U$11</xm:f>
          </x14:formula1>
          <xm:sqref>S66:S72</xm:sqref>
        </x14:dataValidation>
        <x14:dataValidation type="list" allowBlank="1" showInputMessage="1" showErrorMessage="1" xr:uid="{00000000-0002-0000-0400-000001000000}">
          <x14:formula1>
            <xm:f>リスト!$P$8:$P$17</xm:f>
          </x14:formula1>
          <xm:sqref>K60:Q60</xm:sqref>
        </x14:dataValidation>
        <x14:dataValidation type="list" allowBlank="1" showInputMessage="1" showErrorMessage="1" xr:uid="{00000000-0002-0000-0400-000002000000}">
          <x14:formula1>
            <xm:f>リスト!$P$9:$P$17</xm:f>
          </x14:formula1>
          <xm:sqref>K59:Q59</xm:sqref>
        </x14:dataValidation>
        <x14:dataValidation type="list" allowBlank="1" showInputMessage="1" showErrorMessage="1" xr:uid="{00000000-0002-0000-0400-000003000000}">
          <x14:formula1>
            <xm:f>リスト!$G$4:$G$11</xm:f>
          </x14:formula1>
          <xm:sqref>S15:S16</xm:sqref>
        </x14:dataValidation>
        <x14:dataValidation type="list" allowBlank="1" showInputMessage="1" showErrorMessage="1" xr:uid="{00000000-0002-0000-0400-000004000000}">
          <x14:formula1>
            <xm:f>リスト!$W$4:$W$6</xm:f>
          </x14:formula1>
          <xm:sqref>S76:S77</xm:sqref>
        </x14:dataValidation>
        <x14:dataValidation type="list" allowBlank="1" showInputMessage="1" showErrorMessage="1" xr:uid="{00000000-0002-0000-0400-000005000000}">
          <x14:formula1>
            <xm:f>リスト!$V$4:$V$6</xm:f>
          </x14:formula1>
          <xm:sqref>S74:S75</xm:sqref>
        </x14:dataValidation>
        <x14:dataValidation type="list" allowBlank="1" showInputMessage="1" showErrorMessage="1" xr:uid="{00000000-0002-0000-0400-000006000000}">
          <x14:formula1>
            <xm:f>リスト!$V$10:$V$11</xm:f>
          </x14:formula1>
          <xm:sqref>I75</xm:sqref>
        </x14:dataValidation>
        <x14:dataValidation type="list" allowBlank="1" showInputMessage="1" showErrorMessage="1" xr:uid="{00000000-0002-0000-0400-000007000000}">
          <x14:formula1>
            <xm:f>リスト!$C$4:$C$5</xm:f>
          </x14:formula1>
          <xm:sqref>K90</xm:sqref>
        </x14:dataValidation>
        <x14:dataValidation type="list" allowBlank="1" showInputMessage="1" showErrorMessage="1" xr:uid="{00000000-0002-0000-0400-000008000000}">
          <x14:formula1>
            <xm:f>リスト!$AC$4:$AC$7</xm:f>
          </x14:formula1>
          <xm:sqref>S89:S94</xm:sqref>
        </x14:dataValidation>
        <x14:dataValidation type="list" allowBlank="1" showInputMessage="1" showErrorMessage="1" xr:uid="{00000000-0002-0000-0400-000009000000}">
          <x14:formula1>
            <xm:f>リスト!$M$5:$M$10</xm:f>
          </x14:formula1>
          <xm:sqref>S29:S53</xm:sqref>
        </x14:dataValidation>
        <x14:dataValidation type="list" allowBlank="1" showInputMessage="1" showErrorMessage="1" xr:uid="{00000000-0002-0000-0400-00000A000000}">
          <x14:formula1>
            <xm:f>リスト!$J$5:$J$6</xm:f>
          </x14:formula1>
          <xm:sqref>S73</xm:sqref>
        </x14:dataValidation>
        <x14:dataValidation type="list" allowBlank="1" showInputMessage="1" showErrorMessage="1" xr:uid="{00000000-0002-0000-0400-00000B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400-00000C000000}">
          <x14:formula1>
            <xm:f>リスト!$F$4:$F$6</xm:f>
          </x14:formula1>
          <xm:sqref>S10:S14</xm:sqref>
        </x14:dataValidation>
        <x14:dataValidation type="list" allowBlank="1" showInputMessage="1" showErrorMessage="1" xr:uid="{00000000-0002-0000-0400-00000D000000}">
          <x14:formula1>
            <xm:f>リスト!$E$4:$E$19</xm:f>
          </x14:formula1>
          <xm:sqref>K95:Q95 K15:Q15 K18:Q18 K20:Q20</xm:sqref>
        </x14:dataValidation>
        <x14:dataValidation type="list" allowBlank="1" showInputMessage="1" showErrorMessage="1" xr:uid="{00000000-0002-0000-0400-00000E000000}">
          <x14:formula1>
            <xm:f>リスト!$K$4:$K$17</xm:f>
          </x14:formula1>
          <xm:sqref>S21:S22</xm:sqref>
        </x14:dataValidation>
        <x14:dataValidation type="list" allowBlank="1" showInputMessage="1" showErrorMessage="1" xr:uid="{00000000-0002-0000-0400-00000F000000}">
          <x14:formula1>
            <xm:f>リスト!$K$18:$K$25</xm:f>
          </x14:formula1>
          <xm:sqref>S23:S24</xm:sqref>
        </x14:dataValidation>
        <x14:dataValidation type="list" allowBlank="1" showInputMessage="1" showErrorMessage="1" xr:uid="{00000000-0002-0000-0400-000010000000}">
          <x14:formula1>
            <xm:f>リスト!$K$26:$K$32</xm:f>
          </x14:formula1>
          <xm:sqref>S25:S26</xm:sqref>
        </x14:dataValidation>
        <x14:dataValidation type="list" allowBlank="1" showInputMessage="1" showErrorMessage="1" xr:uid="{00000000-0002-0000-0400-000011000000}">
          <x14:formula1>
            <xm:f>リスト!$O$4:$O$6</xm:f>
          </x14:formula1>
          <xm:sqref>S56:S57</xm:sqref>
        </x14:dataValidation>
        <x14:dataValidation type="list" allowBlank="1" showInputMessage="1" showErrorMessage="1" xr:uid="{00000000-0002-0000-0400-000012000000}">
          <x14:formula1>
            <xm:f>リスト!$L$5:$L$7</xm:f>
          </x14:formula1>
          <xm:sqref>S27:S28</xm:sqref>
        </x14:dataValidation>
        <x14:dataValidation type="list" allowBlank="1" showInputMessage="1" showErrorMessage="1" xr:uid="{00000000-0002-0000-0400-000013000000}">
          <x14:formula1>
            <xm:f>リスト!$L$9:$L$12</xm:f>
          </x14:formula1>
          <xm:sqref>K27:Q27</xm:sqref>
        </x14:dataValidation>
        <x14:dataValidation type="list" allowBlank="1" showInputMessage="1" showErrorMessage="1" xr:uid="{00000000-0002-0000-0400-000014000000}">
          <x14:formula1>
            <xm:f>リスト!$D$4:$D$12</xm:f>
          </x14:formula1>
          <xm:sqref>K28:Q28</xm:sqref>
        </x14:dataValidation>
        <x14:dataValidation type="list" allowBlank="1" showInputMessage="1" showErrorMessage="1" xr:uid="{00000000-0002-0000-0400-000015000000}">
          <x14:formula1>
            <xm:f>リスト!$N$4:$N$6</xm:f>
          </x14:formula1>
          <xm:sqref>S54:S55</xm:sqref>
        </x14:dataValidation>
        <x14:dataValidation type="list" allowBlank="1" showInputMessage="1" showErrorMessage="1" xr:uid="{00000000-0002-0000-0400-000016000000}">
          <x14:formula1>
            <xm:f>リスト!$P$4:$P$6</xm:f>
          </x14:formula1>
          <xm:sqref>S59</xm:sqref>
        </x14:dataValidation>
        <x14:dataValidation type="list" allowBlank="1" showInputMessage="1" showErrorMessage="1" xr:uid="{00000000-0002-0000-0400-000017000000}">
          <x14:formula1>
            <xm:f>リスト!$Q$4:$Q$5</xm:f>
          </x14:formula1>
          <xm:sqref>S61</xm:sqref>
        </x14:dataValidation>
        <x14:dataValidation type="list" allowBlank="1" showInputMessage="1" showErrorMessage="1" xr:uid="{00000000-0002-0000-0400-000018000000}">
          <x14:formula1>
            <xm:f>リスト!$R$4:$R$6</xm:f>
          </x14:formula1>
          <xm:sqref>S63</xm:sqref>
        </x14:dataValidation>
        <x14:dataValidation type="list" allowBlank="1" showInputMessage="1" showErrorMessage="1" xr:uid="{00000000-0002-0000-0400-000019000000}">
          <x14:formula1>
            <xm:f>リスト!$S$4:$S$7</xm:f>
          </x14:formula1>
          <xm:sqref>S64</xm:sqref>
        </x14:dataValidation>
        <x14:dataValidation type="list" allowBlank="1" showInputMessage="1" showErrorMessage="1" xr:uid="{00000000-0002-0000-0400-00001A000000}">
          <x14:formula1>
            <xm:f>リスト!$AA$4:$AA$6</xm:f>
          </x14:formula1>
          <xm:sqref>S85:S86</xm:sqref>
        </x14:dataValidation>
        <x14:dataValidation type="list" allowBlank="1" showInputMessage="1" showErrorMessage="1" xr:uid="{00000000-0002-0000-0400-00001B000000}">
          <x14:formula1>
            <xm:f>リスト!$Z$4:$Z$6</xm:f>
          </x14:formula1>
          <xm:sqref>S82:S84</xm:sqref>
        </x14:dataValidation>
        <x14:dataValidation type="list" allowBlank="1" showInputMessage="1" showErrorMessage="1" xr:uid="{00000000-0002-0000-0400-00001C000000}">
          <x14:formula1>
            <xm:f>リスト!$X$4:$X$6</xm:f>
          </x14:formula1>
          <xm:sqref>S78:S79</xm:sqref>
        </x14:dataValidation>
        <x14:dataValidation type="list" allowBlank="1" showInputMessage="1" showErrorMessage="1" xr:uid="{00000000-0002-0000-0400-00001D000000}">
          <x14:formula1>
            <xm:f>リスト!$Y$4:$Y$6</xm:f>
          </x14:formula1>
          <xm:sqref>S80:S81</xm:sqref>
        </x14:dataValidation>
        <x14:dataValidation type="list" allowBlank="1" showInputMessage="1" showErrorMessage="1" xr:uid="{00000000-0002-0000-0400-00001E000000}">
          <x14:formula1>
            <xm:f>リスト!$AB$4:$AB$12</xm:f>
          </x14:formula1>
          <xm:sqref>S87:S88</xm:sqref>
        </x14:dataValidation>
        <x14:dataValidation type="list" allowBlank="1" showInputMessage="1" showErrorMessage="1" xr:uid="{00000000-0002-0000-0400-00001F000000}">
          <x14:formula1>
            <xm:f>リスト!$AD$4:$AD$10</xm:f>
          </x14:formula1>
          <xm:sqref>S95:S96</xm:sqref>
        </x14:dataValidation>
        <x14:dataValidation type="list" allowBlank="1" showInputMessage="1" showErrorMessage="1" xr:uid="{00000000-0002-0000-0400-000020000000}">
          <x14:formula1>
            <xm:f>リスト!$AE$4:$AE$6</xm:f>
          </x14:formula1>
          <xm:sqref>S97:S98</xm:sqref>
        </x14:dataValidation>
        <x14:dataValidation type="list" allowBlank="1" showInputMessage="1" showErrorMessage="1" xr:uid="{00000000-0002-0000-0400-000021000000}">
          <x14:formula1>
            <xm:f>リスト!$AF$4:$AF$18</xm:f>
          </x14:formula1>
          <xm:sqref>S99:S100</xm:sqref>
        </x14:dataValidation>
        <x14:dataValidation type="list" allowBlank="1" showInputMessage="1" showErrorMessage="1" xr:uid="{00000000-0002-0000-0400-000022000000}">
          <x14:formula1>
            <xm:f>リスト!$AG$4:$AG$6</xm:f>
          </x14:formula1>
          <xm:sqref>S101:S102</xm:sqref>
        </x14:dataValidation>
        <x14:dataValidation type="list" allowBlank="1" showInputMessage="1" showErrorMessage="1" xr:uid="{00000000-0002-0000-0400-000023000000}">
          <x14:formula1>
            <xm:f>リスト!$A$4:$A$8</xm:f>
          </x14:formula1>
          <xm:sqref>F3:J3</xm:sqref>
        </x14:dataValidation>
        <x14:dataValidation type="list" allowBlank="1" showInputMessage="1" showErrorMessage="1" xr:uid="{00000000-0002-0000-0400-000024000000}">
          <x14:formula1>
            <xm:f>リスト!$T$4:$T$6</xm:f>
          </x14:formula1>
          <xm:sqref>S65</xm:sqref>
        </x14:dataValidation>
        <x14:dataValidation type="list" allowBlank="1" showInputMessage="1" showErrorMessage="1" xr:uid="{00000000-0002-0000-0400-000025000000}">
          <x14:formula1>
            <xm:f>リスト!$H$4:$H$5</xm:f>
          </x14:formula1>
          <xm:sqref>S17:S18</xm:sqref>
        </x14:dataValidation>
        <x14:dataValidation type="list" allowBlank="1" showInputMessage="1" showErrorMessage="1" xr:uid="{00000000-0002-0000-0400-000026000000}">
          <x14:formula1>
            <xm:f>リスト!$I$4:$I$6</xm:f>
          </x14:formula1>
          <xm:sqref>S19:S20</xm:sqref>
        </x14:dataValidation>
        <x14:dataValidation type="list" allowBlank="1" showInputMessage="1" showErrorMessage="1" xr:uid="{00000000-0002-0000-0400-000027000000}">
          <x14:formula1>
            <xm:f>リスト!$O$8:$O$10</xm:f>
          </x14:formula1>
          <xm:sqref>I57:I58</xm:sqref>
        </x14:dataValidation>
        <x14:dataValidation type="list" allowBlank="1" showInputMessage="1" showErrorMessage="1" xr:uid="{00000000-0002-0000-0400-000028000000}">
          <x14:formula1>
            <xm:f>リスト!$AA$9:$AA$12</xm:f>
          </x14:formula1>
          <xm:sqref>I86:J86</xm:sqref>
        </x14:dataValidation>
        <x14:dataValidation type="list" allowBlank="1" showInputMessage="1" showErrorMessage="1" xr:uid="{00000000-0002-0000-0400-000029000000}">
          <x14:formula1>
            <xm:f>リスト!$AB$17:$AB$19</xm:f>
          </x14:formula1>
          <xm:sqref>O88</xm:sqref>
        </x14:dataValidation>
        <x14:dataValidation type="list" allowBlank="1" showInputMessage="1" showErrorMessage="1" xr:uid="{00000000-0002-0000-0400-00002A000000}">
          <x14:formula1>
            <xm:f>リスト!$AB$21:$AB$22</xm:f>
          </x14:formula1>
          <xm:sqref>N88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57" customWidth="1"/>
    <col min="2" max="2" width="16.125" style="157" customWidth="1"/>
    <col min="3" max="3" width="12.25" style="157" customWidth="1"/>
    <col min="4" max="4" width="15.625" style="157" customWidth="1"/>
    <col min="5" max="5" width="12.625" style="157" customWidth="1"/>
    <col min="6" max="6" width="12.25" style="157" customWidth="1"/>
    <col min="7" max="7" width="9" style="157" bestFit="1"/>
    <col min="8" max="16384" width="9" style="157"/>
  </cols>
  <sheetData>
    <row r="1" spans="1:11">
      <c r="A1" s="157" t="s">
        <v>70</v>
      </c>
    </row>
    <row r="2" spans="1:11">
      <c r="A2" s="159"/>
      <c r="B2" s="159"/>
      <c r="C2" s="159"/>
      <c r="D2" s="159"/>
      <c r="E2" s="159"/>
      <c r="F2" s="159"/>
    </row>
    <row r="3" spans="1:11" ht="21">
      <c r="A3" s="394" t="s">
        <v>395</v>
      </c>
      <c r="B3" s="394"/>
      <c r="C3" s="394"/>
      <c r="D3" s="394"/>
      <c r="E3" s="394"/>
      <c r="F3" s="394"/>
      <c r="G3" s="171"/>
      <c r="H3" s="171"/>
      <c r="I3" s="171"/>
      <c r="J3" s="171"/>
      <c r="K3" s="171"/>
    </row>
    <row r="4" spans="1:11">
      <c r="A4" s="159"/>
      <c r="B4" s="159"/>
      <c r="C4" s="159"/>
      <c r="D4" s="159"/>
      <c r="E4" s="159"/>
      <c r="F4" s="159"/>
    </row>
    <row r="5" spans="1:11" ht="13.5">
      <c r="A5" s="159"/>
      <c r="B5" s="165"/>
      <c r="C5" s="168"/>
      <c r="D5" s="395" t="s">
        <v>397</v>
      </c>
      <c r="E5" s="395"/>
      <c r="F5" s="395"/>
    </row>
    <row r="6" spans="1:11" s="158" customFormat="1" ht="13.5">
      <c r="A6" s="160"/>
      <c r="B6" s="166"/>
      <c r="C6" s="169"/>
      <c r="D6" s="396"/>
      <c r="E6" s="396"/>
      <c r="F6" s="396"/>
    </row>
    <row r="7" spans="1:11" s="158" customFormat="1" ht="13.5">
      <c r="A7" s="160" t="s">
        <v>16</v>
      </c>
      <c r="B7" s="160"/>
      <c r="C7" s="160"/>
      <c r="D7" s="160"/>
      <c r="E7" s="160"/>
      <c r="F7" s="160"/>
    </row>
    <row r="8" spans="1:11" s="158" customFormat="1" ht="19.5" customHeight="1">
      <c r="A8" s="161"/>
      <c r="B8" s="160" t="s">
        <v>303</v>
      </c>
      <c r="C8" s="160"/>
      <c r="D8" s="160"/>
      <c r="E8" s="160"/>
      <c r="F8" s="160"/>
    </row>
    <row r="9" spans="1:11" s="158" customFormat="1" ht="13.5">
      <c r="A9" s="160"/>
      <c r="B9" s="160"/>
      <c r="C9" s="160"/>
      <c r="D9" s="160"/>
      <c r="E9" s="160"/>
      <c r="F9" s="160"/>
    </row>
    <row r="10" spans="1:11" s="158" customFormat="1" ht="13.5">
      <c r="A10" s="160"/>
      <c r="B10" s="160"/>
      <c r="C10" s="167" t="s">
        <v>408</v>
      </c>
      <c r="D10" s="160"/>
      <c r="E10" s="160"/>
      <c r="F10" s="160"/>
    </row>
    <row r="11" spans="1:11" s="158" customFormat="1" ht="13.5">
      <c r="A11" s="160"/>
      <c r="B11" s="160"/>
      <c r="C11" s="160"/>
      <c r="D11" s="160" t="s">
        <v>410</v>
      </c>
      <c r="E11" s="160"/>
      <c r="F11" s="160"/>
    </row>
    <row r="12" spans="1:11" s="158" customFormat="1" ht="13.5">
      <c r="A12" s="160"/>
      <c r="B12" s="160"/>
      <c r="C12" s="160"/>
      <c r="D12" s="160" t="s">
        <v>411</v>
      </c>
      <c r="E12" s="160"/>
      <c r="F12" s="170"/>
    </row>
    <row r="13" spans="1:11" s="158" customFormat="1" ht="13.5">
      <c r="A13" s="160"/>
      <c r="B13" s="160"/>
      <c r="C13" s="160"/>
      <c r="D13" s="160"/>
      <c r="E13" s="160"/>
      <c r="F13" s="160"/>
    </row>
    <row r="14" spans="1:11" s="158" customFormat="1" ht="13.5">
      <c r="A14" s="160"/>
      <c r="B14" s="160"/>
      <c r="C14" s="160"/>
      <c r="D14" s="160"/>
      <c r="E14" s="160"/>
      <c r="F14" s="160"/>
    </row>
    <row r="15" spans="1:11" s="158" customFormat="1" ht="13.5">
      <c r="A15" s="160"/>
      <c r="B15" s="160"/>
      <c r="C15" s="160"/>
      <c r="D15" s="160"/>
      <c r="E15" s="160"/>
      <c r="F15" s="160"/>
    </row>
    <row r="16" spans="1:11" s="158" customFormat="1" ht="13.5">
      <c r="A16" s="387" t="s">
        <v>296</v>
      </c>
      <c r="B16" s="387"/>
      <c r="C16" s="387"/>
      <c r="D16" s="387"/>
      <c r="E16" s="387"/>
      <c r="F16" s="387"/>
    </row>
    <row r="17" spans="1:6" s="158" customFormat="1" ht="13.5">
      <c r="A17" s="387" t="s">
        <v>197</v>
      </c>
      <c r="B17" s="387"/>
      <c r="C17" s="387"/>
      <c r="D17" s="387"/>
      <c r="E17" s="387"/>
      <c r="F17" s="387"/>
    </row>
    <row r="18" spans="1:6" s="158" customFormat="1" ht="13.5">
      <c r="A18" s="160"/>
      <c r="B18" s="160"/>
      <c r="C18" s="160"/>
      <c r="D18" s="160"/>
      <c r="E18" s="160"/>
      <c r="F18" s="160"/>
    </row>
    <row r="19" spans="1:6" s="158" customFormat="1" ht="13.5">
      <c r="A19" s="160"/>
      <c r="B19" s="160"/>
      <c r="C19" s="160"/>
      <c r="D19" s="160"/>
      <c r="E19" s="160"/>
      <c r="F19" s="160"/>
    </row>
    <row r="20" spans="1:6" s="158" customFormat="1" ht="13.5">
      <c r="A20" s="162" t="s">
        <v>398</v>
      </c>
      <c r="B20" s="160" t="s">
        <v>378</v>
      </c>
      <c r="C20" s="160"/>
      <c r="D20" s="160"/>
      <c r="E20" s="160"/>
      <c r="F20" s="160"/>
    </row>
    <row r="21" spans="1:6" s="158" customFormat="1" ht="13.5">
      <c r="A21" s="160"/>
      <c r="B21" s="160"/>
      <c r="C21" s="160"/>
      <c r="D21" s="160"/>
      <c r="E21" s="160"/>
      <c r="F21" s="160"/>
    </row>
    <row r="22" spans="1:6" s="158" customFormat="1" ht="13.5">
      <c r="A22" s="162" t="s">
        <v>385</v>
      </c>
      <c r="B22" s="160"/>
      <c r="C22" s="160"/>
      <c r="D22" s="160"/>
      <c r="E22" s="160"/>
      <c r="F22" s="160"/>
    </row>
    <row r="23" spans="1:6" s="158" customFormat="1" ht="13.5">
      <c r="A23" s="160"/>
      <c r="B23" s="160"/>
      <c r="C23" s="160"/>
      <c r="D23" s="160"/>
      <c r="E23" s="160"/>
      <c r="F23" s="159"/>
    </row>
    <row r="24" spans="1:6" s="158" customFormat="1" ht="13.5">
      <c r="A24" s="162" t="s">
        <v>400</v>
      </c>
      <c r="B24" s="167" t="s">
        <v>346</v>
      </c>
      <c r="C24" s="160"/>
      <c r="D24" s="160" t="s">
        <v>59</v>
      </c>
      <c r="E24" s="160"/>
      <c r="F24" s="160"/>
    </row>
    <row r="25" spans="1:6" s="158" customFormat="1" ht="13.5">
      <c r="A25" s="160"/>
      <c r="B25" s="167" t="s">
        <v>346</v>
      </c>
      <c r="C25" s="160"/>
      <c r="D25" s="160" t="s">
        <v>59</v>
      </c>
      <c r="E25" s="160"/>
      <c r="F25" s="160"/>
    </row>
    <row r="26" spans="1:6" s="158" customFormat="1" ht="13.5">
      <c r="A26" s="160"/>
      <c r="B26" s="167" t="s">
        <v>346</v>
      </c>
      <c r="C26" s="160"/>
      <c r="D26" s="160" t="s">
        <v>412</v>
      </c>
      <c r="E26" s="160"/>
      <c r="F26" s="160" t="s">
        <v>59</v>
      </c>
    </row>
    <row r="27" spans="1:6" s="158" customFormat="1" ht="13.5">
      <c r="A27" s="160"/>
      <c r="B27" s="160"/>
      <c r="C27" s="160"/>
      <c r="D27" s="160"/>
      <c r="E27" s="160"/>
      <c r="F27" s="160"/>
    </row>
    <row r="28" spans="1:6" s="158" customFormat="1" ht="13.5">
      <c r="A28" s="162" t="s">
        <v>154</v>
      </c>
      <c r="B28" s="383"/>
      <c r="C28" s="384"/>
      <c r="D28" s="384"/>
      <c r="E28" s="384"/>
      <c r="F28" s="385"/>
    </row>
    <row r="29" spans="1:6" s="158" customFormat="1" ht="13.5">
      <c r="A29" s="163" t="s">
        <v>301</v>
      </c>
      <c r="B29" s="386"/>
      <c r="C29" s="387"/>
      <c r="D29" s="387"/>
      <c r="E29" s="387"/>
      <c r="F29" s="388"/>
    </row>
    <row r="30" spans="1:6" s="158" customFormat="1" ht="13.5">
      <c r="A30" s="160"/>
      <c r="B30" s="386"/>
      <c r="C30" s="387"/>
      <c r="D30" s="387"/>
      <c r="E30" s="387"/>
      <c r="F30" s="388"/>
    </row>
    <row r="31" spans="1:6" s="158" customFormat="1" ht="13.5">
      <c r="A31" s="160"/>
      <c r="B31" s="386"/>
      <c r="C31" s="387"/>
      <c r="D31" s="387"/>
      <c r="E31" s="387"/>
      <c r="F31" s="388"/>
    </row>
    <row r="32" spans="1:6" s="158" customFormat="1" ht="13.5">
      <c r="A32" s="160"/>
      <c r="B32" s="389"/>
      <c r="C32" s="390"/>
      <c r="D32" s="390"/>
      <c r="E32" s="390"/>
      <c r="F32" s="391"/>
    </row>
    <row r="33" spans="1:6" s="158" customFormat="1" ht="13.5">
      <c r="A33" s="160"/>
      <c r="B33" s="160"/>
      <c r="C33" s="160"/>
      <c r="D33" s="160"/>
      <c r="E33" s="160"/>
      <c r="F33" s="160"/>
    </row>
    <row r="34" spans="1:6" s="158" customFormat="1" ht="13.5">
      <c r="A34" s="160"/>
      <c r="B34" s="160"/>
      <c r="C34" s="160"/>
      <c r="D34" s="160"/>
      <c r="E34" s="160"/>
      <c r="F34" s="160"/>
    </row>
    <row r="35" spans="1:6" s="158" customFormat="1" ht="13.5">
      <c r="A35" s="164"/>
      <c r="B35" s="164"/>
      <c r="C35" s="164"/>
      <c r="D35" s="164"/>
      <c r="E35" s="164"/>
      <c r="F35" s="164"/>
    </row>
    <row r="36" spans="1:6" s="158" customFormat="1" ht="13.5">
      <c r="A36" s="160"/>
      <c r="B36" s="160"/>
      <c r="C36" s="160"/>
      <c r="D36" s="160"/>
      <c r="E36" s="160"/>
      <c r="F36" s="160"/>
    </row>
    <row r="37" spans="1:6" s="158" customFormat="1" ht="13.5">
      <c r="A37" s="160"/>
      <c r="B37" s="160"/>
      <c r="C37" s="160"/>
      <c r="D37" s="160"/>
      <c r="E37" s="160"/>
      <c r="F37" s="160"/>
    </row>
    <row r="38" spans="1:6" s="158" customFormat="1" ht="13.5">
      <c r="A38" s="160"/>
      <c r="B38" s="160"/>
      <c r="C38" s="160"/>
      <c r="D38" s="160"/>
      <c r="E38" s="160"/>
      <c r="F38" s="160"/>
    </row>
    <row r="39" spans="1:6" s="158" customFormat="1" ht="13.5">
      <c r="A39" s="160"/>
      <c r="B39" s="160"/>
      <c r="C39" s="160"/>
      <c r="D39" s="160"/>
      <c r="E39" s="160"/>
      <c r="F39" s="160"/>
    </row>
    <row r="40" spans="1:6" s="158" customFormat="1" ht="13.5">
      <c r="A40" s="387" t="s">
        <v>401</v>
      </c>
      <c r="B40" s="387"/>
      <c r="C40" s="387"/>
      <c r="D40" s="387"/>
      <c r="E40" s="387"/>
      <c r="F40" s="387"/>
    </row>
    <row r="41" spans="1:6" s="158" customFormat="1" ht="13.5">
      <c r="A41" s="160" t="s">
        <v>152</v>
      </c>
      <c r="B41" s="160"/>
      <c r="C41" s="160"/>
      <c r="D41" s="160"/>
      <c r="E41" s="160"/>
      <c r="F41" s="160"/>
    </row>
    <row r="42" spans="1:6" s="158" customFormat="1" ht="13.5">
      <c r="A42" s="160"/>
      <c r="B42" s="160"/>
      <c r="C42" s="160"/>
      <c r="D42" s="160"/>
      <c r="E42" s="160"/>
      <c r="F42" s="160"/>
    </row>
    <row r="43" spans="1:6" s="158" customFormat="1" ht="13.5">
      <c r="A43" s="160"/>
      <c r="B43" s="160"/>
      <c r="C43" s="160"/>
      <c r="D43" s="160"/>
      <c r="E43" s="160"/>
      <c r="F43" s="160"/>
    </row>
    <row r="44" spans="1:6" s="158" customFormat="1" ht="13.5">
      <c r="A44" s="160"/>
      <c r="B44" s="160"/>
      <c r="C44" s="160"/>
      <c r="D44" s="160"/>
      <c r="E44" s="160"/>
      <c r="F44" s="160"/>
    </row>
    <row r="45" spans="1:6" s="158" customFormat="1" ht="13.5">
      <c r="A45" s="160"/>
      <c r="B45" s="160"/>
      <c r="C45" s="160"/>
      <c r="D45" s="160"/>
      <c r="E45" s="160"/>
      <c r="F45" s="160"/>
    </row>
    <row r="46" spans="1:6" s="158" customFormat="1" ht="13.5">
      <c r="A46" s="160"/>
      <c r="B46" s="160"/>
      <c r="C46" s="160"/>
      <c r="D46" s="160"/>
      <c r="E46" s="160"/>
      <c r="F46" s="160"/>
    </row>
    <row r="47" spans="1:6" s="158" customFormat="1" ht="13.5">
      <c r="A47" s="160"/>
      <c r="B47" s="160"/>
      <c r="C47" s="160"/>
      <c r="D47" s="392" t="s">
        <v>397</v>
      </c>
      <c r="E47" s="392"/>
      <c r="F47" s="160"/>
    </row>
    <row r="48" spans="1:6" s="158" customFormat="1" ht="13.5">
      <c r="A48" s="160"/>
      <c r="B48" s="160"/>
      <c r="C48" s="160"/>
      <c r="D48" s="160"/>
      <c r="E48" s="160"/>
      <c r="F48" s="160"/>
    </row>
    <row r="49" spans="1:6" s="158" customFormat="1" ht="13.5">
      <c r="A49" s="160"/>
      <c r="B49" s="160"/>
      <c r="C49" s="160"/>
      <c r="D49" s="160"/>
      <c r="E49" s="160"/>
      <c r="F49" s="160"/>
    </row>
    <row r="50" spans="1:6" s="158" customFormat="1" ht="13.5">
      <c r="A50" s="160"/>
      <c r="B50" s="160"/>
      <c r="C50" s="160" t="s">
        <v>200</v>
      </c>
      <c r="D50" s="393"/>
      <c r="E50" s="392"/>
      <c r="F50" s="170"/>
    </row>
    <row r="51" spans="1:6" s="158" customFormat="1" ht="13.5">
      <c r="A51" s="160"/>
      <c r="B51" s="160"/>
      <c r="C51" s="160"/>
      <c r="D51" s="160"/>
      <c r="E51" s="160"/>
      <c r="F51" s="160"/>
    </row>
    <row r="52" spans="1:6" s="158" customFormat="1" ht="13.5">
      <c r="A52" s="160"/>
      <c r="B52" s="160"/>
      <c r="C52" s="160"/>
      <c r="D52" s="160"/>
      <c r="E52" s="160"/>
      <c r="F52" s="160"/>
    </row>
    <row r="53" spans="1:6" s="158" customFormat="1" ht="13.5">
      <c r="A53" s="160"/>
      <c r="B53" s="160"/>
      <c r="C53" s="160"/>
      <c r="D53" s="160"/>
      <c r="E53" s="160"/>
      <c r="F53" s="160"/>
    </row>
    <row r="54" spans="1:6" s="158" customFormat="1" ht="13.5">
      <c r="A54" s="159"/>
      <c r="B54" s="159"/>
      <c r="C54" s="159"/>
      <c r="D54" s="159"/>
      <c r="E54" s="159"/>
      <c r="F54" s="159"/>
    </row>
    <row r="55" spans="1:6" s="158" customFormat="1" ht="13.5">
      <c r="A55" s="381" t="s">
        <v>31</v>
      </c>
      <c r="B55" s="381"/>
      <c r="C55" s="381"/>
      <c r="D55" s="381"/>
      <c r="E55" s="381"/>
      <c r="F55" s="381"/>
    </row>
    <row r="56" spans="1:6">
      <c r="A56" s="381" t="s">
        <v>403</v>
      </c>
      <c r="B56" s="381"/>
      <c r="C56" s="381"/>
      <c r="D56" s="381"/>
      <c r="E56" s="381"/>
      <c r="F56" s="381"/>
    </row>
    <row r="57" spans="1:6" ht="13.5" customHeight="1">
      <c r="A57" s="381" t="s">
        <v>352</v>
      </c>
      <c r="B57" s="381"/>
      <c r="C57" s="381"/>
      <c r="D57" s="381"/>
      <c r="E57" s="381"/>
      <c r="F57" s="381"/>
    </row>
    <row r="58" spans="1:6" ht="13.5" customHeight="1">
      <c r="A58" s="381" t="s">
        <v>404</v>
      </c>
      <c r="B58" s="381"/>
      <c r="C58" s="381"/>
      <c r="D58" s="381"/>
      <c r="E58" s="381"/>
      <c r="F58" s="381"/>
    </row>
    <row r="59" spans="1:6" ht="12" customHeight="1">
      <c r="A59" s="382" t="s">
        <v>407</v>
      </c>
      <c r="B59" s="381"/>
      <c r="C59" s="381"/>
      <c r="D59" s="381"/>
      <c r="E59" s="381"/>
      <c r="F59" s="381"/>
    </row>
    <row r="60" spans="1:6">
      <c r="A60" s="159" t="s">
        <v>195</v>
      </c>
      <c r="B60" s="159"/>
      <c r="C60" s="159"/>
      <c r="D60" s="159"/>
      <c r="E60" s="159"/>
      <c r="F60" s="159"/>
    </row>
  </sheetData>
  <mergeCells count="14">
    <mergeCell ref="A3:F3"/>
    <mergeCell ref="D5:F5"/>
    <mergeCell ref="D6:F6"/>
    <mergeCell ref="A16:F16"/>
    <mergeCell ref="A17:F17"/>
    <mergeCell ref="A57:F57"/>
    <mergeCell ref="A58:F58"/>
    <mergeCell ref="A59:F59"/>
    <mergeCell ref="B28:F32"/>
    <mergeCell ref="A40:F40"/>
    <mergeCell ref="D47:E47"/>
    <mergeCell ref="D50:E50"/>
    <mergeCell ref="A55:F55"/>
    <mergeCell ref="A56:F56"/>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c r="B1" s="157" t="s">
        <v>426</v>
      </c>
    </row>
    <row r="2" spans="2:8">
      <c r="B2" s="418" t="s">
        <v>413</v>
      </c>
      <c r="C2" s="418"/>
      <c r="D2" s="418"/>
      <c r="E2" s="418"/>
      <c r="F2" s="418"/>
      <c r="G2" s="418"/>
      <c r="H2" s="418"/>
    </row>
    <row r="3" spans="2:8">
      <c r="B3" s="418"/>
      <c r="C3" s="418"/>
      <c r="D3" s="418"/>
      <c r="E3" s="418"/>
      <c r="F3" s="418"/>
      <c r="G3" s="418"/>
      <c r="H3" s="418"/>
    </row>
    <row r="4" spans="2:8">
      <c r="B4" s="418"/>
      <c r="C4" s="418"/>
      <c r="D4" s="418"/>
      <c r="E4" s="418"/>
      <c r="F4" s="418"/>
      <c r="G4" s="418"/>
      <c r="H4" s="418"/>
    </row>
    <row r="5" spans="2:8" ht="18.75" customHeight="1">
      <c r="B5" s="419" t="s">
        <v>58</v>
      </c>
      <c r="C5" s="420"/>
      <c r="D5" s="420"/>
      <c r="E5" s="420"/>
      <c r="F5" s="420"/>
      <c r="G5" s="420"/>
      <c r="H5" s="421"/>
    </row>
    <row r="6" spans="2:8" ht="18.75" customHeight="1">
      <c r="B6" s="422"/>
      <c r="C6" s="423"/>
      <c r="D6" s="423"/>
      <c r="E6" s="423"/>
      <c r="F6" s="423"/>
      <c r="G6" s="423"/>
      <c r="H6" s="424"/>
    </row>
    <row r="7" spans="2:8" ht="18.75" customHeight="1">
      <c r="B7" s="422"/>
      <c r="C7" s="423"/>
      <c r="D7" s="423"/>
      <c r="E7" s="423"/>
      <c r="F7" s="423"/>
      <c r="G7" s="423"/>
      <c r="H7" s="424"/>
    </row>
    <row r="8" spans="2:8">
      <c r="B8" s="425"/>
      <c r="C8" s="426"/>
      <c r="D8" s="426"/>
      <c r="E8" s="426"/>
      <c r="F8" s="426"/>
      <c r="G8" s="426"/>
      <c r="H8" s="427"/>
    </row>
    <row r="9" spans="2:8">
      <c r="B9" s="172" t="s">
        <v>45</v>
      </c>
    </row>
    <row r="10" spans="2:8">
      <c r="B10" s="428"/>
      <c r="C10" s="429"/>
      <c r="D10" s="429"/>
      <c r="E10" s="429"/>
      <c r="F10" s="429"/>
      <c r="G10" s="429"/>
      <c r="H10" s="430"/>
    </row>
    <row r="11" spans="2:8">
      <c r="B11" s="431"/>
      <c r="C11" s="432"/>
      <c r="D11" s="432"/>
      <c r="E11" s="432"/>
      <c r="F11" s="432"/>
      <c r="G11" s="432"/>
      <c r="H11" s="433"/>
    </row>
    <row r="12" spans="2:8">
      <c r="B12" s="431"/>
      <c r="C12" s="432"/>
      <c r="D12" s="432"/>
      <c r="E12" s="432"/>
      <c r="F12" s="432"/>
      <c r="G12" s="432"/>
      <c r="H12" s="433"/>
    </row>
    <row r="13" spans="2:8">
      <c r="B13" s="431"/>
      <c r="C13" s="432"/>
      <c r="D13" s="432"/>
      <c r="E13" s="432"/>
      <c r="F13" s="432"/>
      <c r="G13" s="432"/>
      <c r="H13" s="433"/>
    </row>
    <row r="14" spans="2:8">
      <c r="B14" s="434"/>
      <c r="C14" s="435"/>
      <c r="D14" s="435"/>
      <c r="E14" s="435"/>
      <c r="F14" s="435"/>
      <c r="G14" s="435"/>
      <c r="H14" s="43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417"/>
      <c r="C27" s="417"/>
      <c r="D27" s="417"/>
      <c r="E27" s="417"/>
      <c r="F27" s="174" t="s">
        <v>457</v>
      </c>
      <c r="G27" s="174" t="s">
        <v>492</v>
      </c>
      <c r="H27" s="176" t="s">
        <v>366</v>
      </c>
    </row>
    <row r="28" spans="2:11" ht="15.95" customHeight="1">
      <c r="B28" s="437" t="s">
        <v>370</v>
      </c>
      <c r="C28" s="437"/>
      <c r="D28" s="437"/>
      <c r="E28" s="437"/>
      <c r="F28" s="438"/>
      <c r="G28" s="438"/>
      <c r="H28" s="439" t="s">
        <v>190</v>
      </c>
    </row>
    <row r="29" spans="2:11" ht="15.95" customHeight="1">
      <c r="B29" s="397"/>
      <c r="C29" s="397"/>
      <c r="D29" s="397"/>
      <c r="E29" s="397"/>
      <c r="F29" s="406"/>
      <c r="G29" s="406"/>
      <c r="H29" s="440"/>
    </row>
    <row r="30" spans="2:11" ht="15.95" customHeight="1">
      <c r="B30" s="397" t="s">
        <v>348</v>
      </c>
      <c r="C30" s="405" t="s">
        <v>483</v>
      </c>
      <c r="D30" s="405"/>
      <c r="E30" s="405"/>
      <c r="F30" s="406"/>
      <c r="G30" s="406"/>
      <c r="H30" s="407" t="s">
        <v>422</v>
      </c>
    </row>
    <row r="31" spans="2:11" ht="15.95" customHeight="1">
      <c r="B31" s="397"/>
      <c r="C31" s="405"/>
      <c r="D31" s="405"/>
      <c r="E31" s="405"/>
      <c r="F31" s="406"/>
      <c r="G31" s="406"/>
      <c r="H31" s="407"/>
    </row>
    <row r="32" spans="2:11" ht="15.95" customHeight="1">
      <c r="B32" s="397"/>
      <c r="C32" s="405" t="s">
        <v>232</v>
      </c>
      <c r="D32" s="405"/>
      <c r="E32" s="405"/>
      <c r="F32" s="406"/>
      <c r="G32" s="406"/>
      <c r="H32" s="407" t="s">
        <v>422</v>
      </c>
    </row>
    <row r="33" spans="2:8" ht="15.95" customHeight="1">
      <c r="B33" s="397"/>
      <c r="C33" s="405"/>
      <c r="D33" s="405"/>
      <c r="E33" s="405"/>
      <c r="F33" s="406"/>
      <c r="G33" s="406"/>
      <c r="H33" s="407"/>
    </row>
    <row r="34" spans="2:8" ht="15.95" customHeight="1">
      <c r="B34" s="397"/>
      <c r="C34" s="405" t="s">
        <v>485</v>
      </c>
      <c r="D34" s="405"/>
      <c r="E34" s="405"/>
      <c r="F34" s="406"/>
      <c r="G34" s="406"/>
      <c r="H34" s="407" t="s">
        <v>422</v>
      </c>
    </row>
    <row r="35" spans="2:8" ht="15.95" customHeight="1">
      <c r="B35" s="397"/>
      <c r="C35" s="405"/>
      <c r="D35" s="405"/>
      <c r="E35" s="405"/>
      <c r="F35" s="406"/>
      <c r="G35" s="406"/>
      <c r="H35" s="407"/>
    </row>
    <row r="36" spans="2:8" ht="15.95" customHeight="1">
      <c r="B36" s="397"/>
      <c r="C36" s="405" t="s">
        <v>338</v>
      </c>
      <c r="D36" s="405"/>
      <c r="E36" s="405"/>
      <c r="F36" s="406"/>
      <c r="G36" s="406"/>
      <c r="H36" s="407" t="s">
        <v>490</v>
      </c>
    </row>
    <row r="37" spans="2:8" ht="15.95" customHeight="1">
      <c r="B37" s="397"/>
      <c r="C37" s="405"/>
      <c r="D37" s="405"/>
      <c r="E37" s="405"/>
      <c r="F37" s="406"/>
      <c r="G37" s="406"/>
      <c r="H37" s="407"/>
    </row>
    <row r="38" spans="2:8" ht="15.95" customHeight="1">
      <c r="B38" s="397"/>
      <c r="C38" s="405" t="s">
        <v>487</v>
      </c>
      <c r="D38" s="405"/>
      <c r="E38" s="405"/>
      <c r="F38" s="406"/>
      <c r="G38" s="406"/>
      <c r="H38" s="407" t="s">
        <v>422</v>
      </c>
    </row>
    <row r="39" spans="2:8" ht="15.95" customHeight="1">
      <c r="B39" s="397"/>
      <c r="C39" s="405"/>
      <c r="D39" s="405"/>
      <c r="E39" s="405"/>
      <c r="F39" s="406"/>
      <c r="G39" s="406"/>
      <c r="H39" s="407"/>
    </row>
    <row r="40" spans="2:8" ht="15.95" customHeight="1">
      <c r="B40" s="397"/>
      <c r="C40" s="405" t="s">
        <v>418</v>
      </c>
      <c r="D40" s="405"/>
      <c r="E40" s="405"/>
      <c r="F40" s="406"/>
      <c r="G40" s="406"/>
      <c r="H40" s="407" t="s">
        <v>424</v>
      </c>
    </row>
    <row r="41" spans="2:8" ht="15.95" customHeight="1">
      <c r="B41" s="397"/>
      <c r="C41" s="405"/>
      <c r="D41" s="405"/>
      <c r="E41" s="405"/>
      <c r="F41" s="406"/>
      <c r="G41" s="406"/>
      <c r="H41" s="407"/>
    </row>
    <row r="42" spans="2:8" ht="15.95" customHeight="1">
      <c r="B42" s="397"/>
      <c r="C42" s="405" t="s">
        <v>488</v>
      </c>
      <c r="D42" s="405"/>
      <c r="E42" s="405"/>
      <c r="F42" s="406"/>
      <c r="G42" s="406"/>
      <c r="H42" s="407" t="s">
        <v>212</v>
      </c>
    </row>
    <row r="43" spans="2:8" ht="15.95" customHeight="1">
      <c r="B43" s="397"/>
      <c r="C43" s="405"/>
      <c r="D43" s="405"/>
      <c r="E43" s="405"/>
      <c r="F43" s="406"/>
      <c r="G43" s="406"/>
      <c r="H43" s="407"/>
    </row>
    <row r="44" spans="2:8" ht="15.95" customHeight="1">
      <c r="B44" s="397"/>
      <c r="C44" s="408" t="s">
        <v>508</v>
      </c>
      <c r="D44" s="405"/>
      <c r="E44" s="405"/>
      <c r="F44" s="406"/>
      <c r="G44" s="406"/>
      <c r="H44" s="409" t="s">
        <v>425</v>
      </c>
    </row>
    <row r="45" spans="2:8" ht="15.95" customHeight="1">
      <c r="B45" s="397"/>
      <c r="C45" s="405"/>
      <c r="D45" s="405"/>
      <c r="E45" s="405"/>
      <c r="F45" s="406"/>
      <c r="G45" s="406"/>
      <c r="H45" s="409"/>
    </row>
    <row r="46" spans="2:8" ht="9.9499999999999993" customHeight="1">
      <c r="B46" s="398" t="s">
        <v>382</v>
      </c>
      <c r="C46" s="399"/>
      <c r="D46" s="399"/>
      <c r="E46" s="400"/>
      <c r="F46" s="414">
        <f>F28-F30-F32-F34-F36-F38-F40-F42-F44</f>
        <v>0</v>
      </c>
      <c r="G46" s="414">
        <f>G28-G30-G32-G34-G36-G38-G40-G42-G44</f>
        <v>0</v>
      </c>
      <c r="H46" s="414"/>
    </row>
    <row r="47" spans="2:8" ht="9.9499999999999993" customHeight="1">
      <c r="B47" s="401"/>
      <c r="C47" s="402"/>
      <c r="D47" s="402"/>
      <c r="E47" s="403"/>
      <c r="F47" s="414"/>
      <c r="G47" s="414"/>
      <c r="H47" s="414"/>
    </row>
    <row r="48" spans="2:8" ht="9.9499999999999993" customHeight="1">
      <c r="B48" s="398" t="s">
        <v>414</v>
      </c>
      <c r="C48" s="399"/>
      <c r="D48" s="399"/>
      <c r="E48" s="400"/>
      <c r="F48" s="415"/>
      <c r="G48" s="415"/>
      <c r="H48" s="416" t="s">
        <v>475</v>
      </c>
    </row>
    <row r="49" spans="2:8" ht="9.9499999999999993" customHeight="1">
      <c r="B49" s="401"/>
      <c r="C49" s="402"/>
      <c r="D49" s="402"/>
      <c r="E49" s="403"/>
      <c r="F49" s="415"/>
      <c r="G49" s="415"/>
      <c r="H49" s="416"/>
    </row>
    <row r="50" spans="2:8" ht="9.9499999999999993" customHeight="1">
      <c r="B50" s="398" t="s">
        <v>218</v>
      </c>
      <c r="C50" s="399"/>
      <c r="D50" s="399"/>
      <c r="E50" s="400"/>
      <c r="F50" s="404" t="e">
        <f>ROUNDUP(F46/F48,0)</f>
        <v>#DIV/0!</v>
      </c>
      <c r="G50" s="404" t="e">
        <f>ROUNDUP(G46/G48,0)</f>
        <v>#DIV/0!</v>
      </c>
      <c r="H50" s="404"/>
    </row>
    <row r="51" spans="2:8" ht="9.9499999999999993" customHeight="1">
      <c r="B51" s="401"/>
      <c r="C51" s="402"/>
      <c r="D51" s="402"/>
      <c r="E51" s="403"/>
      <c r="F51" s="404"/>
      <c r="G51" s="404"/>
      <c r="H51" s="404"/>
    </row>
    <row r="52" spans="2:8" ht="9.9499999999999993" customHeight="1">
      <c r="B52" s="398" t="s">
        <v>87</v>
      </c>
      <c r="C52" s="399"/>
      <c r="D52" s="399"/>
      <c r="E52" s="400"/>
      <c r="F52" s="410"/>
      <c r="G52" s="411" t="e">
        <f>ROUND((G50-F50)/F50,4)</f>
        <v>#DIV/0!</v>
      </c>
      <c r="H52" s="413"/>
    </row>
    <row r="53" spans="2:8" ht="17.25" customHeight="1">
      <c r="B53" s="401"/>
      <c r="C53" s="402"/>
      <c r="D53" s="402"/>
      <c r="E53" s="403"/>
      <c r="F53" s="410"/>
      <c r="G53" s="412"/>
      <c r="H53" s="413"/>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ht="15.75">
      <c r="B1" s="157" t="s">
        <v>426</v>
      </c>
      <c r="H1" s="177" t="s">
        <v>444</v>
      </c>
    </row>
    <row r="2" spans="2:8">
      <c r="B2" s="418" t="s">
        <v>413</v>
      </c>
      <c r="C2" s="418"/>
      <c r="D2" s="418"/>
      <c r="E2" s="418"/>
      <c r="F2" s="418"/>
      <c r="G2" s="418"/>
      <c r="H2" s="418"/>
    </row>
    <row r="3" spans="2:8">
      <c r="B3" s="418"/>
      <c r="C3" s="418"/>
      <c r="D3" s="418"/>
      <c r="E3" s="418"/>
      <c r="F3" s="418"/>
      <c r="G3" s="418"/>
      <c r="H3" s="418"/>
    </row>
    <row r="4" spans="2:8">
      <c r="B4" s="418"/>
      <c r="C4" s="418"/>
      <c r="D4" s="418"/>
      <c r="E4" s="418"/>
      <c r="F4" s="418"/>
      <c r="G4" s="418"/>
      <c r="H4" s="418"/>
    </row>
    <row r="5" spans="2:8" ht="18.75" customHeight="1">
      <c r="B5" s="419" t="s">
        <v>537</v>
      </c>
      <c r="C5" s="420"/>
      <c r="D5" s="420"/>
      <c r="E5" s="420"/>
      <c r="F5" s="420"/>
      <c r="G5" s="420"/>
      <c r="H5" s="421"/>
    </row>
    <row r="6" spans="2:8" ht="18.75" customHeight="1">
      <c r="B6" s="422"/>
      <c r="C6" s="423"/>
      <c r="D6" s="423"/>
      <c r="E6" s="423"/>
      <c r="F6" s="423"/>
      <c r="G6" s="423"/>
      <c r="H6" s="424"/>
    </row>
    <row r="7" spans="2:8" ht="18.75" customHeight="1">
      <c r="B7" s="422"/>
      <c r="C7" s="423"/>
      <c r="D7" s="423"/>
      <c r="E7" s="423"/>
      <c r="F7" s="423"/>
      <c r="G7" s="423"/>
      <c r="H7" s="424"/>
    </row>
    <row r="8" spans="2:8">
      <c r="B8" s="425"/>
      <c r="C8" s="426"/>
      <c r="D8" s="426"/>
      <c r="E8" s="426"/>
      <c r="F8" s="426"/>
      <c r="G8" s="426"/>
      <c r="H8" s="427"/>
    </row>
    <row r="9" spans="2:8">
      <c r="B9" s="172" t="s">
        <v>45</v>
      </c>
    </row>
    <row r="10" spans="2:8">
      <c r="B10" s="428" t="s">
        <v>409</v>
      </c>
      <c r="C10" s="429"/>
      <c r="D10" s="429"/>
      <c r="E10" s="429"/>
      <c r="F10" s="429"/>
      <c r="G10" s="429"/>
      <c r="H10" s="430"/>
    </row>
    <row r="11" spans="2:8">
      <c r="B11" s="431"/>
      <c r="C11" s="432"/>
      <c r="D11" s="432"/>
      <c r="E11" s="432"/>
      <c r="F11" s="432"/>
      <c r="G11" s="432"/>
      <c r="H11" s="433"/>
    </row>
    <row r="12" spans="2:8">
      <c r="B12" s="431"/>
      <c r="C12" s="432"/>
      <c r="D12" s="432"/>
      <c r="E12" s="432"/>
      <c r="F12" s="432"/>
      <c r="G12" s="432"/>
      <c r="H12" s="433"/>
    </row>
    <row r="13" spans="2:8">
      <c r="B13" s="431"/>
      <c r="C13" s="432"/>
      <c r="D13" s="432"/>
      <c r="E13" s="432"/>
      <c r="F13" s="432"/>
      <c r="G13" s="432"/>
      <c r="H13" s="433"/>
    </row>
    <row r="14" spans="2:8">
      <c r="B14" s="434"/>
      <c r="C14" s="435"/>
      <c r="D14" s="435"/>
      <c r="E14" s="435"/>
      <c r="F14" s="435"/>
      <c r="G14" s="435"/>
      <c r="H14" s="43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417"/>
      <c r="C27" s="417"/>
      <c r="D27" s="417"/>
      <c r="E27" s="417"/>
      <c r="F27" s="174" t="s">
        <v>457</v>
      </c>
      <c r="G27" s="174" t="s">
        <v>492</v>
      </c>
      <c r="H27" s="176" t="s">
        <v>366</v>
      </c>
    </row>
    <row r="28" spans="2:11" ht="15.95" customHeight="1">
      <c r="B28" s="437" t="s">
        <v>370</v>
      </c>
      <c r="C28" s="437"/>
      <c r="D28" s="437"/>
      <c r="E28" s="437"/>
      <c r="F28" s="438">
        <v>214685000</v>
      </c>
      <c r="G28" s="438">
        <v>202131000</v>
      </c>
      <c r="H28" s="439" t="s">
        <v>190</v>
      </c>
    </row>
    <row r="29" spans="2:11" ht="15.95" customHeight="1">
      <c r="B29" s="397"/>
      <c r="C29" s="397"/>
      <c r="D29" s="397"/>
      <c r="E29" s="397"/>
      <c r="F29" s="406"/>
      <c r="G29" s="406"/>
      <c r="H29" s="440"/>
    </row>
    <row r="30" spans="2:11" ht="15.95" customHeight="1">
      <c r="B30" s="397" t="s">
        <v>348</v>
      </c>
      <c r="C30" s="405" t="s">
        <v>483</v>
      </c>
      <c r="D30" s="405"/>
      <c r="E30" s="405"/>
      <c r="F30" s="406"/>
      <c r="G30" s="406"/>
      <c r="H30" s="407" t="s">
        <v>422</v>
      </c>
    </row>
    <row r="31" spans="2:11" ht="15.95" customHeight="1">
      <c r="B31" s="397"/>
      <c r="C31" s="405"/>
      <c r="D31" s="405"/>
      <c r="E31" s="405"/>
      <c r="F31" s="406"/>
      <c r="G31" s="406"/>
      <c r="H31" s="407"/>
    </row>
    <row r="32" spans="2:11" ht="15.95" customHeight="1">
      <c r="B32" s="397"/>
      <c r="C32" s="405" t="s">
        <v>232</v>
      </c>
      <c r="D32" s="405"/>
      <c r="E32" s="405"/>
      <c r="F32" s="406"/>
      <c r="G32" s="406"/>
      <c r="H32" s="407" t="s">
        <v>422</v>
      </c>
    </row>
    <row r="33" spans="2:8" ht="15.95" customHeight="1">
      <c r="B33" s="397"/>
      <c r="C33" s="405"/>
      <c r="D33" s="405"/>
      <c r="E33" s="405"/>
      <c r="F33" s="406"/>
      <c r="G33" s="406"/>
      <c r="H33" s="407"/>
    </row>
    <row r="34" spans="2:8" ht="15.95" customHeight="1">
      <c r="B34" s="397"/>
      <c r="C34" s="405" t="s">
        <v>485</v>
      </c>
      <c r="D34" s="405"/>
      <c r="E34" s="405"/>
      <c r="F34" s="406"/>
      <c r="G34" s="406"/>
      <c r="H34" s="407" t="s">
        <v>422</v>
      </c>
    </row>
    <row r="35" spans="2:8" ht="15.95" customHeight="1">
      <c r="B35" s="397"/>
      <c r="C35" s="405"/>
      <c r="D35" s="405"/>
      <c r="E35" s="405"/>
      <c r="F35" s="406"/>
      <c r="G35" s="406"/>
      <c r="H35" s="407"/>
    </row>
    <row r="36" spans="2:8" ht="15.95" customHeight="1">
      <c r="B36" s="397"/>
      <c r="C36" s="405" t="s">
        <v>338</v>
      </c>
      <c r="D36" s="405"/>
      <c r="E36" s="405"/>
      <c r="F36" s="406"/>
      <c r="G36" s="406"/>
      <c r="H36" s="407" t="s">
        <v>490</v>
      </c>
    </row>
    <row r="37" spans="2:8" ht="15.95" customHeight="1">
      <c r="B37" s="397"/>
      <c r="C37" s="405"/>
      <c r="D37" s="405"/>
      <c r="E37" s="405"/>
      <c r="F37" s="406"/>
      <c r="G37" s="406"/>
      <c r="H37" s="407"/>
    </row>
    <row r="38" spans="2:8" ht="15.95" customHeight="1">
      <c r="B38" s="397"/>
      <c r="C38" s="405" t="s">
        <v>487</v>
      </c>
      <c r="D38" s="405"/>
      <c r="E38" s="405"/>
      <c r="F38" s="406"/>
      <c r="G38" s="406"/>
      <c r="H38" s="407" t="s">
        <v>422</v>
      </c>
    </row>
    <row r="39" spans="2:8" ht="15.95" customHeight="1">
      <c r="B39" s="397"/>
      <c r="C39" s="405"/>
      <c r="D39" s="405"/>
      <c r="E39" s="405"/>
      <c r="F39" s="406"/>
      <c r="G39" s="406"/>
      <c r="H39" s="407"/>
    </row>
    <row r="40" spans="2:8" ht="15.95" customHeight="1">
      <c r="B40" s="397"/>
      <c r="C40" s="405" t="s">
        <v>418</v>
      </c>
      <c r="D40" s="405"/>
      <c r="E40" s="405"/>
      <c r="F40" s="406">
        <v>50000000</v>
      </c>
      <c r="G40" s="406">
        <v>40000000</v>
      </c>
      <c r="H40" s="407" t="s">
        <v>424</v>
      </c>
    </row>
    <row r="41" spans="2:8" ht="15.95" customHeight="1">
      <c r="B41" s="397"/>
      <c r="C41" s="405"/>
      <c r="D41" s="405"/>
      <c r="E41" s="405"/>
      <c r="F41" s="406"/>
      <c r="G41" s="406"/>
      <c r="H41" s="407"/>
    </row>
    <row r="42" spans="2:8" ht="15.95" customHeight="1">
      <c r="B42" s="397"/>
      <c r="C42" s="405" t="s">
        <v>488</v>
      </c>
      <c r="D42" s="405"/>
      <c r="E42" s="405"/>
      <c r="F42" s="406"/>
      <c r="G42" s="406"/>
      <c r="H42" s="407" t="s">
        <v>212</v>
      </c>
    </row>
    <row r="43" spans="2:8" ht="15.95" customHeight="1">
      <c r="B43" s="397"/>
      <c r="C43" s="405"/>
      <c r="D43" s="405"/>
      <c r="E43" s="405"/>
      <c r="F43" s="406"/>
      <c r="G43" s="406"/>
      <c r="H43" s="407"/>
    </row>
    <row r="44" spans="2:8" ht="15.95" customHeight="1">
      <c r="B44" s="397"/>
      <c r="C44" s="408" t="s">
        <v>508</v>
      </c>
      <c r="D44" s="405"/>
      <c r="E44" s="405"/>
      <c r="F44" s="406"/>
      <c r="G44" s="406"/>
      <c r="H44" s="409" t="s">
        <v>425</v>
      </c>
    </row>
    <row r="45" spans="2:8" ht="15.95" customHeight="1">
      <c r="B45" s="397"/>
      <c r="C45" s="405"/>
      <c r="D45" s="405"/>
      <c r="E45" s="405"/>
      <c r="F45" s="406"/>
      <c r="G45" s="406"/>
      <c r="H45" s="409"/>
    </row>
    <row r="46" spans="2:8" ht="9.9499999999999993" customHeight="1">
      <c r="B46" s="398" t="s">
        <v>382</v>
      </c>
      <c r="C46" s="399"/>
      <c r="D46" s="399"/>
      <c r="E46" s="400"/>
      <c r="F46" s="414">
        <f>F28-F30-F32-F34-F36-F38-F40-F42-F44</f>
        <v>164685000</v>
      </c>
      <c r="G46" s="414">
        <f>G28-G30-G32-G34-G36-G38-G40-G42-G44</f>
        <v>162131000</v>
      </c>
      <c r="H46" s="414"/>
    </row>
    <row r="47" spans="2:8" ht="9.9499999999999993" customHeight="1">
      <c r="B47" s="401"/>
      <c r="C47" s="402"/>
      <c r="D47" s="402"/>
      <c r="E47" s="403"/>
      <c r="F47" s="414"/>
      <c r="G47" s="414"/>
      <c r="H47" s="414"/>
    </row>
    <row r="48" spans="2:8" ht="9.9499999999999993" customHeight="1">
      <c r="B48" s="398" t="s">
        <v>414</v>
      </c>
      <c r="C48" s="399"/>
      <c r="D48" s="399"/>
      <c r="E48" s="400"/>
      <c r="F48" s="415">
        <v>31</v>
      </c>
      <c r="G48" s="415">
        <v>30</v>
      </c>
      <c r="H48" s="416" t="s">
        <v>475</v>
      </c>
    </row>
    <row r="49" spans="2:8" ht="9.9499999999999993" customHeight="1">
      <c r="B49" s="401"/>
      <c r="C49" s="402"/>
      <c r="D49" s="402"/>
      <c r="E49" s="403"/>
      <c r="F49" s="415"/>
      <c r="G49" s="415"/>
      <c r="H49" s="416"/>
    </row>
    <row r="50" spans="2:8" ht="9.9499999999999993" customHeight="1">
      <c r="B50" s="398" t="s">
        <v>218</v>
      </c>
      <c r="C50" s="399"/>
      <c r="D50" s="399"/>
      <c r="E50" s="400"/>
      <c r="F50" s="404">
        <f>ROUNDUP(F46/F48,0)</f>
        <v>5312420</v>
      </c>
      <c r="G50" s="404">
        <f>ROUNDUP(G46/G48,0)</f>
        <v>5404367</v>
      </c>
      <c r="H50" s="404"/>
    </row>
    <row r="51" spans="2:8" ht="9.9499999999999993" customHeight="1">
      <c r="B51" s="401"/>
      <c r="C51" s="402"/>
      <c r="D51" s="402"/>
      <c r="E51" s="403"/>
      <c r="F51" s="404"/>
      <c r="G51" s="404"/>
      <c r="H51" s="404"/>
    </row>
    <row r="52" spans="2:8" ht="9.9499999999999993" customHeight="1">
      <c r="B52" s="398" t="s">
        <v>87</v>
      </c>
      <c r="C52" s="399"/>
      <c r="D52" s="399"/>
      <c r="E52" s="400"/>
      <c r="F52" s="410"/>
      <c r="G52" s="411">
        <f>ROUND((G50-F50)/F50,4)</f>
        <v>1.7299999999999999E-2</v>
      </c>
      <c r="H52" s="413"/>
    </row>
    <row r="53" spans="2:8" ht="17.25" customHeight="1">
      <c r="B53" s="401"/>
      <c r="C53" s="402"/>
      <c r="D53" s="402"/>
      <c r="E53" s="403"/>
      <c r="F53" s="410"/>
      <c r="G53" s="412"/>
      <c r="H53" s="413"/>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c r="B10" s="441"/>
      <c r="C10" s="442"/>
    </row>
    <row r="11" spans="1:3" ht="285" customHeight="1">
      <c r="A11" s="185"/>
      <c r="B11" s="441"/>
      <c r="C11" s="442"/>
    </row>
    <row r="12" spans="1:3">
      <c r="A12" s="184"/>
      <c r="B12" s="441"/>
      <c r="C12" s="442"/>
    </row>
    <row r="13" spans="1:3" ht="285" customHeight="1">
      <c r="A13" s="185"/>
      <c r="B13" s="441"/>
      <c r="C13" s="442"/>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3"/>
      <c r="C23" s="444"/>
    </row>
    <row r="24" spans="1:3" s="178" customFormat="1" ht="20.100000000000001" customHeight="1">
      <c r="A24" s="189" t="s">
        <v>321</v>
      </c>
      <c r="B24" s="189" t="s">
        <v>238</v>
      </c>
      <c r="C24" s="189" t="s">
        <v>464</v>
      </c>
    </row>
    <row r="25" spans="1:3">
      <c r="A25" s="184"/>
      <c r="B25" s="441"/>
      <c r="C25" s="442"/>
    </row>
    <row r="26" spans="1:3" ht="285" customHeight="1">
      <c r="A26" s="185"/>
      <c r="B26" s="441"/>
      <c r="C26" s="442"/>
    </row>
    <row r="27" spans="1:3">
      <c r="A27" s="184"/>
      <c r="B27" s="441"/>
      <c r="C27" s="442"/>
    </row>
    <row r="28" spans="1:3" ht="285" customHeight="1">
      <c r="A28" s="185"/>
      <c r="B28" s="441"/>
      <c r="C28" s="442"/>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c r="B40" s="441"/>
      <c r="C40" s="442"/>
    </row>
    <row r="41" spans="1:3" ht="279.95" customHeight="1">
      <c r="A41" s="185"/>
      <c r="B41" s="441"/>
      <c r="C41" s="442"/>
    </row>
    <row r="42" spans="1:3">
      <c r="A42" s="184"/>
      <c r="B42" s="441"/>
      <c r="C42" s="442"/>
    </row>
    <row r="43" spans="1:3" ht="279.95" customHeight="1">
      <c r="A43" s="185"/>
      <c r="B43" s="441"/>
      <c r="C43" s="442"/>
    </row>
    <row r="44" spans="1:3" ht="19.5">
      <c r="A44" s="188"/>
      <c r="B44" s="188"/>
      <c r="C44" s="188"/>
    </row>
    <row r="45" spans="1:3" ht="19.5">
      <c r="A45" s="186" t="s">
        <v>189</v>
      </c>
      <c r="B45" s="188" t="s">
        <v>469</v>
      </c>
      <c r="C45" s="188"/>
    </row>
    <row r="46" spans="1:3" ht="19.5">
      <c r="A46" s="186" t="s">
        <v>467</v>
      </c>
      <c r="B46" s="188" t="s">
        <v>237</v>
      </c>
      <c r="C46" s="188"/>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type="Hiragana"/>
  <pageMargins left="0.50314960629921257" right="0.30629921259842519" top="0.39370078740157477" bottom="0.19685039370078738"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t="s">
        <v>245</v>
      </c>
      <c r="B10" s="441" t="s">
        <v>421</v>
      </c>
      <c r="C10" s="442" t="s">
        <v>471</v>
      </c>
    </row>
    <row r="11" spans="1:3" ht="285" customHeight="1">
      <c r="A11" s="185" t="s">
        <v>433</v>
      </c>
      <c r="B11" s="441"/>
      <c r="C11" s="442"/>
    </row>
    <row r="12" spans="1:3">
      <c r="A12" s="184" t="s">
        <v>465</v>
      </c>
      <c r="B12" s="441" t="s">
        <v>421</v>
      </c>
      <c r="C12" s="442" t="s">
        <v>449</v>
      </c>
    </row>
    <row r="13" spans="1:3" ht="285" customHeight="1">
      <c r="A13" s="185" t="s">
        <v>466</v>
      </c>
      <c r="B13" s="441"/>
      <c r="C13" s="442"/>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3" t="s">
        <v>470</v>
      </c>
      <c r="C23" s="444"/>
    </row>
    <row r="24" spans="1:3" s="178" customFormat="1" ht="20.100000000000001" customHeight="1">
      <c r="A24" s="189" t="s">
        <v>321</v>
      </c>
      <c r="B24" s="189" t="s">
        <v>238</v>
      </c>
      <c r="C24" s="189" t="s">
        <v>464</v>
      </c>
    </row>
    <row r="25" spans="1:3">
      <c r="A25" s="184" t="s">
        <v>245</v>
      </c>
      <c r="B25" s="441" t="s">
        <v>421</v>
      </c>
      <c r="C25" s="442" t="s">
        <v>471</v>
      </c>
    </row>
    <row r="26" spans="1:3" ht="285" customHeight="1">
      <c r="A26" s="185" t="s">
        <v>468</v>
      </c>
      <c r="B26" s="441"/>
      <c r="C26" s="442"/>
    </row>
    <row r="27" spans="1:3">
      <c r="A27" s="184" t="s">
        <v>465</v>
      </c>
      <c r="B27" s="441" t="s">
        <v>421</v>
      </c>
      <c r="C27" s="442" t="s">
        <v>449</v>
      </c>
    </row>
    <row r="28" spans="1:3" ht="285" customHeight="1">
      <c r="A28" s="185" t="s">
        <v>374</v>
      </c>
      <c r="B28" s="441"/>
      <c r="C28" s="442"/>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t="s">
        <v>245</v>
      </c>
      <c r="B40" s="441" t="s">
        <v>421</v>
      </c>
      <c r="C40" s="442" t="s">
        <v>471</v>
      </c>
    </row>
    <row r="41" spans="1:3" ht="279.95" customHeight="1">
      <c r="A41" s="185" t="s">
        <v>379</v>
      </c>
      <c r="B41" s="441"/>
      <c r="C41" s="442"/>
    </row>
    <row r="42" spans="1:3">
      <c r="A42" s="184" t="s">
        <v>465</v>
      </c>
      <c r="B42" s="441" t="s">
        <v>421</v>
      </c>
      <c r="C42" s="442" t="s">
        <v>449</v>
      </c>
    </row>
    <row r="43" spans="1:3" ht="279.95" customHeight="1">
      <c r="A43" s="185" t="s">
        <v>138</v>
      </c>
      <c r="B43" s="441"/>
      <c r="C43" s="442"/>
    </row>
    <row r="44" spans="1:3" ht="19.5">
      <c r="A44" s="188"/>
      <c r="B44" s="188"/>
      <c r="C44" s="188"/>
    </row>
    <row r="45" spans="1:3" ht="19.5">
      <c r="A45" s="186" t="s">
        <v>189</v>
      </c>
      <c r="B45" s="188" t="s">
        <v>469</v>
      </c>
      <c r="C45" s="188"/>
    </row>
    <row r="46" spans="1:3" ht="19.5">
      <c r="A46" s="186" t="s">
        <v>467</v>
      </c>
      <c r="B46" s="188" t="s">
        <v>237</v>
      </c>
      <c r="C46" s="188"/>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pageMargins left="0.50314960629921257" right="0.30629921259842519" top="0.39370078740157477" bottom="0.19685039370078738"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91" customWidth="1"/>
    <col min="2" max="2" width="28.875" style="191" customWidth="1"/>
    <col min="3" max="16384" width="9" style="191"/>
  </cols>
  <sheetData>
    <row r="1" spans="1:2" ht="15" customHeight="1">
      <c r="A1" s="193" t="s">
        <v>359</v>
      </c>
      <c r="B1" s="197" t="s">
        <v>396</v>
      </c>
    </row>
    <row r="2" spans="1:2" ht="15" customHeight="1">
      <c r="A2" s="445" t="s">
        <v>133</v>
      </c>
      <c r="B2" s="445"/>
    </row>
    <row r="3" spans="1:2" ht="15" customHeight="1">
      <c r="A3" s="194"/>
      <c r="B3" s="194"/>
    </row>
    <row r="4" spans="1:2" ht="15" customHeight="1">
      <c r="A4" s="195"/>
      <c r="B4" s="198" t="s">
        <v>427</v>
      </c>
    </row>
    <row r="5" spans="1:2" ht="15" customHeight="1">
      <c r="A5" s="195"/>
      <c r="B5" s="199" t="s">
        <v>278</v>
      </c>
    </row>
    <row r="6" spans="1:2" ht="15" customHeight="1">
      <c r="A6" s="195"/>
      <c r="B6" s="199" t="s">
        <v>431</v>
      </c>
    </row>
    <row r="7" spans="1:2" ht="15" customHeight="1">
      <c r="A7" s="195"/>
      <c r="B7" s="199" t="s">
        <v>354</v>
      </c>
    </row>
    <row r="8" spans="1:2" ht="15" customHeight="1">
      <c r="A8" s="195"/>
      <c r="B8" s="195"/>
    </row>
    <row r="9" spans="1:2" s="192" customFormat="1" ht="30" customHeight="1">
      <c r="A9" s="446" t="s">
        <v>430</v>
      </c>
      <c r="B9" s="447"/>
    </row>
    <row r="10" spans="1:2" ht="99.75" customHeight="1">
      <c r="A10" s="449" t="s">
        <v>429</v>
      </c>
      <c r="B10" s="450"/>
    </row>
    <row r="11" spans="1:2" ht="120" customHeight="1">
      <c r="A11" s="451"/>
      <c r="B11" s="452"/>
    </row>
    <row r="12" spans="1:2" ht="374.25" customHeight="1">
      <c r="A12" s="453"/>
      <c r="B12" s="454"/>
    </row>
    <row r="13" spans="1:2" ht="51.75" customHeight="1">
      <c r="A13" s="448" t="s">
        <v>76</v>
      </c>
      <c r="B13" s="448"/>
    </row>
    <row r="14" spans="1:2">
      <c r="A14" s="196"/>
      <c r="B14" s="196"/>
    </row>
    <row r="15" spans="1:2">
      <c r="A15" s="196"/>
      <c r="B15" s="196"/>
    </row>
    <row r="16" spans="1:2">
      <c r="A16" s="196"/>
      <c r="B16" s="196"/>
    </row>
    <row r="17" spans="4:4">
      <c r="D17" s="200"/>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リスト</vt:lpstr>
      <vt:lpstr>確認資料提出ﾁｪｯｸﾘｽﾄ (R8.2.1~)</vt:lpstr>
      <vt:lpstr>自己評価様式 (R8.2.1~) </vt:lpstr>
      <vt:lpstr>自己評価様式 (R8.2.1~)  _(作成例)</vt:lpstr>
      <vt:lpstr>自己評価様式 (R8.2.1~)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(R8.2.1~)'!Print_Area</vt:lpstr>
      <vt:lpstr>'技術提案様式（改正なし）'!Print_Area</vt:lpstr>
      <vt:lpstr>'自己評価様式 (R8.2.1~) '!Print_Area</vt:lpstr>
      <vt:lpstr>'自己評価様式 (R8.2.1~)  (作成例)'!Print_Area</vt:lpstr>
      <vt:lpstr>'自己評価様式 (R8.2.1~)  _(作成例)'!Print_Area</vt:lpstr>
      <vt:lpstr>'別記様式１（改正なし）'!Print_Area</vt:lpstr>
      <vt:lpstr>'別記様式２ (作成例＿)'!Print_Area</vt:lpstr>
      <vt:lpstr>'別記様式２（改正なし）'!Print_Area</vt:lpstr>
      <vt:lpstr>'確認資料提出ﾁｪｯｸﾘｽﾄ (R8.2.1~)'!Print_Titles</vt:lpstr>
      <vt:lpstr>'自己評価様式 (R8.2.1~) '!Print_Titles</vt:lpstr>
      <vt:lpstr>'自己評価様式 (R8.2.1~)  (作成例)'!Print_Titles</vt:lpstr>
      <vt:lpstr>'自己評価様式 (R8.2.1~)  _(作成例)'!Print_Titles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石倉　広大</cp:lastModifiedBy>
  <cp:lastPrinted>2026-01-20T05:23:58Z</cp:lastPrinted>
  <dcterms:created xsi:type="dcterms:W3CDTF">2022-09-12T04:00:07Z</dcterms:created>
  <dcterms:modified xsi:type="dcterms:W3CDTF">2026-06-29T01:38:33Z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