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mc:AlternateContent xmlns:mc="http://schemas.openxmlformats.org/markup-compatibility/2006">
    <mc:Choice Requires="x15">
      <x15ac:absPath xmlns:x15ac="http://schemas.microsoft.com/office/spreadsheetml/2010/11/ac" url="\\10.22.12.1\建管g2026\1_技術管理課\05_調整・建設マネジメント\F07004 総合評価（工事）【F・7・4】\02_分析資料・改正検討・改正通知\改正資料\260909 手引き改正（R8.10.1以降）\★01 作業 改正資料の原本はこちら\02 （起案・専門部会後修正版）\"/>
    </mc:Choice>
  </mc:AlternateContent>
  <xr:revisionPtr revIDLastSave="0" documentId="13_ncr:1_{FA8C480D-2C2D-4E17-9DDF-10C2019D3AB1}" xr6:coauthVersionLast="47" xr6:coauthVersionMax="47" xr10:uidLastSave="{00000000-0000-0000-0000-000000000000}"/>
  <bookViews>
    <workbookView xWindow="-120" yWindow="-120" windowWidth="29040" windowHeight="15720" tabRatio="845" activeTab="1" xr2:uid="{00000000-000D-0000-FFFF-FFFF00000000}"/>
  </bookViews>
  <sheets>
    <sheet name="リスト" sheetId="2" r:id="rId1"/>
    <sheet name="確認資料提出ﾁｪｯｸﾘｽﾄ (R8.10.1~)" sheetId="12" r:id="rId2"/>
    <sheet name="自己評価様式 (R8.10.1~) " sheetId="20" r:id="rId3"/>
    <sheet name="自己評価様式 (R8.10.1~)  (作成例)" sheetId="22" r:id="rId4"/>
    <sheet name="別記様式１（改正なし）" sheetId="4" r:id="rId5"/>
    <sheet name="別記様式２（改正なし）" sheetId="6" r:id="rId6"/>
    <sheet name="別記様式２ (作成例＿)" sheetId="14" r:id="rId7"/>
    <sheet name="施工計画様式－１～３（改正なし）" sheetId="11" r:id="rId8"/>
    <sheet name="施工計画様式－１～３ (作成例)" sheetId="16" r:id="rId9"/>
    <sheet name="技術提案様式（改正なし）" sheetId="9" r:id="rId10"/>
  </sheets>
  <definedNames>
    <definedName name="_xlnm._FilterDatabase" localSheetId="2" hidden="1">'自己評価様式 (R8.10.1~) '!$B$2:$S$97</definedName>
    <definedName name="_xlnm._FilterDatabase" localSheetId="3" hidden="1">'自己評価様式 (R8.10.1~)  (作成例)'!$B$2:$S$97</definedName>
    <definedName name="_xlnm.Print_Area" localSheetId="1">'確認資料提出ﾁｪｯｸﾘｽﾄ (R8.10.1~)'!$A$1:$E$72</definedName>
    <definedName name="_xlnm.Print_Area" localSheetId="9">'技術提案様式（改正なし）'!$A$1:$B$13</definedName>
    <definedName name="_xlnm.Print_Area" localSheetId="2">'自己評価様式 (R8.10.1~) '!$A$2:$T$105</definedName>
    <definedName name="_xlnm.Print_Area" localSheetId="3">'自己評価様式 (R8.10.1~)  (作成例)'!$A$2:$T$105</definedName>
    <definedName name="_xlnm.Print_Area" localSheetId="4">'別記様式１（改正なし）'!$A$1:$F$60</definedName>
    <definedName name="_xlnm.Print_Area" localSheetId="6">'別記様式２ (作成例＿)'!$A$1:$I$54</definedName>
    <definedName name="_xlnm.Print_Area" localSheetId="5">'別記様式２（改正なし）'!$A$1:$I$54</definedName>
    <definedName name="_xlnm.Print_Titles" localSheetId="1">'確認資料提出ﾁｪｯｸﾘｽﾄ (R8.10.1~)'!$1:$2</definedName>
    <definedName name="_xlnm.Print_Titles" localSheetId="2">'自己評価様式 (R8.10.1~) '!$9:$9</definedName>
    <definedName name="_xlnm.Print_Titles" localSheetId="3">'自己評価様式 (R8.10.1~)  (作成例)'!$9:$9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0" i="20" l="1"/>
  <c r="N67" i="20"/>
  <c r="N66" i="20"/>
  <c r="N70" i="22"/>
  <c r="N67" i="22"/>
  <c r="N66" i="22"/>
  <c r="F73" i="20"/>
  <c r="AD28" i="22"/>
  <c r="AC28" i="22"/>
  <c r="AB28" i="22"/>
  <c r="Y27" i="22"/>
  <c r="X27" i="22"/>
  <c r="F27" i="22"/>
  <c r="AD28" i="20"/>
  <c r="AC28" i="20"/>
  <c r="AB28" i="20"/>
  <c r="X27" i="20"/>
  <c r="Y27" i="20" s="1"/>
  <c r="F27" i="20"/>
  <c r="O99" i="22"/>
  <c r="AD105" i="22"/>
  <c r="AC105" i="22"/>
  <c r="AB105" i="22"/>
  <c r="X104" i="22"/>
  <c r="W104" i="22"/>
  <c r="V104" i="22"/>
  <c r="F104" i="22"/>
  <c r="AD103" i="22"/>
  <c r="AC103" i="22"/>
  <c r="AB103" i="22"/>
  <c r="X102" i="22"/>
  <c r="W102" i="22"/>
  <c r="V102" i="22"/>
  <c r="F102" i="22"/>
  <c r="AP101" i="22"/>
  <c r="AO101" i="22"/>
  <c r="AN101" i="22"/>
  <c r="AM101" i="22"/>
  <c r="AL101" i="22"/>
  <c r="AK101" i="22"/>
  <c r="AJ101" i="22"/>
  <c r="AI101" i="22"/>
  <c r="AH101" i="22"/>
  <c r="AG101" i="22"/>
  <c r="AF101" i="22"/>
  <c r="AE101" i="22"/>
  <c r="AD101" i="22"/>
  <c r="AC101" i="22"/>
  <c r="AB101" i="22"/>
  <c r="Y100" i="22"/>
  <c r="X100" i="22"/>
  <c r="F100" i="22"/>
  <c r="AD99" i="22"/>
  <c r="AC99" i="22"/>
  <c r="AB99" i="22"/>
  <c r="X99" i="22"/>
  <c r="W99" i="22"/>
  <c r="V99" i="22"/>
  <c r="X98" i="22"/>
  <c r="F98" i="22"/>
  <c r="AH97" i="22"/>
  <c r="AG97" i="22"/>
  <c r="AF97" i="22"/>
  <c r="AE97" i="22"/>
  <c r="AD97" i="22"/>
  <c r="AC97" i="22"/>
  <c r="AB97" i="22"/>
  <c r="V97" i="22"/>
  <c r="X96" i="22"/>
  <c r="V96" i="22"/>
  <c r="F96" i="22"/>
  <c r="V95" i="22"/>
  <c r="W94" i="22"/>
  <c r="V94" i="22"/>
  <c r="V93" i="22"/>
  <c r="V92" i="22"/>
  <c r="F92" i="22"/>
  <c r="AE91" i="22"/>
  <c r="AD91" i="22"/>
  <c r="AC91" i="22"/>
  <c r="AB91" i="22"/>
  <c r="V91" i="22"/>
  <c r="X90" i="22"/>
  <c r="V90" i="22"/>
  <c r="AJ89" i="22"/>
  <c r="AI89" i="22"/>
  <c r="AH89" i="22"/>
  <c r="AF89" i="22"/>
  <c r="AE89" i="22"/>
  <c r="AD89" i="22"/>
  <c r="AC89" i="22"/>
  <c r="AB89" i="22"/>
  <c r="X89" i="22"/>
  <c r="W89" i="22"/>
  <c r="V89" i="22"/>
  <c r="X88" i="22"/>
  <c r="W88" i="22"/>
  <c r="V88" i="22"/>
  <c r="F88" i="22"/>
  <c r="AD87" i="22"/>
  <c r="AC87" i="22"/>
  <c r="AB87" i="22"/>
  <c r="V87" i="22"/>
  <c r="X86" i="22"/>
  <c r="F86" i="22"/>
  <c r="V85" i="22"/>
  <c r="AD84" i="22"/>
  <c r="AC84" i="22"/>
  <c r="AB84" i="22"/>
  <c r="W84" i="22"/>
  <c r="V84" i="22"/>
  <c r="X83" i="22"/>
  <c r="V83" i="22"/>
  <c r="F83" i="22"/>
  <c r="AD82" i="22"/>
  <c r="AC82" i="22"/>
  <c r="AB82" i="22"/>
  <c r="X81" i="22"/>
  <c r="Y81" i="22" s="1"/>
  <c r="AQ82" i="22" s="1"/>
  <c r="G81" i="22" s="1"/>
  <c r="F81" i="22"/>
  <c r="AD80" i="22"/>
  <c r="AC80" i="22"/>
  <c r="AB80" i="22"/>
  <c r="X79" i="22"/>
  <c r="Y79" i="22" s="1"/>
  <c r="AQ80" i="22" s="1"/>
  <c r="G79" i="22" s="1"/>
  <c r="F79" i="22"/>
  <c r="AD78" i="22"/>
  <c r="AC78" i="22"/>
  <c r="AB78" i="22"/>
  <c r="Y77" i="22"/>
  <c r="AQ78" i="22" s="1"/>
  <c r="G77" i="22" s="1"/>
  <c r="X77" i="22"/>
  <c r="F77" i="22"/>
  <c r="AD76" i="22"/>
  <c r="AC76" i="22"/>
  <c r="AB76" i="22"/>
  <c r="W76" i="22"/>
  <c r="V76" i="22"/>
  <c r="X75" i="22"/>
  <c r="F75" i="22"/>
  <c r="AC74" i="22"/>
  <c r="AB74" i="22"/>
  <c r="X73" i="22"/>
  <c r="Y73" i="22" s="1"/>
  <c r="X70" i="22"/>
  <c r="W70" i="22"/>
  <c r="V70" i="22"/>
  <c r="AC69" i="22"/>
  <c r="AB69" i="22"/>
  <c r="X69" i="22"/>
  <c r="X67" i="22"/>
  <c r="W67" i="22"/>
  <c r="V67" i="22"/>
  <c r="AG66" i="22"/>
  <c r="AF66" i="22"/>
  <c r="AE66" i="22"/>
  <c r="AD66" i="22"/>
  <c r="AC66" i="22"/>
  <c r="AB66" i="22"/>
  <c r="X66" i="22"/>
  <c r="W66" i="22"/>
  <c r="V66" i="22"/>
  <c r="X65" i="22"/>
  <c r="Y65" i="22" s="1"/>
  <c r="AQ66" i="22" s="1"/>
  <c r="H65" i="22" s="1"/>
  <c r="F65" i="22"/>
  <c r="AG64" i="22"/>
  <c r="AF64" i="22"/>
  <c r="AE64" i="22"/>
  <c r="AD64" i="22"/>
  <c r="AC64" i="22"/>
  <c r="AB64" i="22"/>
  <c r="X64" i="22"/>
  <c r="Y64" i="22" s="1"/>
  <c r="X63" i="22"/>
  <c r="Y63" i="22" s="1"/>
  <c r="F63" i="22"/>
  <c r="AC62" i="22"/>
  <c r="AB62" i="22"/>
  <c r="X61" i="22"/>
  <c r="Y61" i="22" s="1"/>
  <c r="V60" i="22"/>
  <c r="Y60" i="22" s="1"/>
  <c r="X59" i="22"/>
  <c r="V59" i="22"/>
  <c r="Y59" i="22" s="1"/>
  <c r="X58" i="22"/>
  <c r="W58" i="22"/>
  <c r="V58" i="22"/>
  <c r="X57" i="22"/>
  <c r="W57" i="22"/>
  <c r="V57" i="22"/>
  <c r="X56" i="22"/>
  <c r="AD55" i="22"/>
  <c r="AC55" i="22"/>
  <c r="AB55" i="22"/>
  <c r="V55" i="22"/>
  <c r="X54" i="22"/>
  <c r="V54" i="22"/>
  <c r="Y54" i="22" s="1"/>
  <c r="AQ55" i="22" s="1"/>
  <c r="H54" i="22" s="1"/>
  <c r="F54" i="22"/>
  <c r="V53" i="22"/>
  <c r="V52" i="22"/>
  <c r="V51" i="22"/>
  <c r="V50" i="22"/>
  <c r="Y50" i="22" s="1"/>
  <c r="V48" i="22"/>
  <c r="V47" i="22"/>
  <c r="V46" i="22"/>
  <c r="V45" i="22"/>
  <c r="Y45" i="22" s="1"/>
  <c r="V43" i="22"/>
  <c r="V42" i="22"/>
  <c r="V41" i="22"/>
  <c r="V40" i="22"/>
  <c r="Y40" i="22" s="1"/>
  <c r="V38" i="22"/>
  <c r="V37" i="22"/>
  <c r="V36" i="22"/>
  <c r="V35" i="22"/>
  <c r="Y35" i="22" s="1"/>
  <c r="V33" i="22"/>
  <c r="V32" i="22"/>
  <c r="V31" i="22"/>
  <c r="X30" i="22"/>
  <c r="V30" i="22"/>
  <c r="F29" i="22"/>
  <c r="AG26" i="22"/>
  <c r="AF26" i="22"/>
  <c r="AD26" i="22"/>
  <c r="AC26" i="22"/>
  <c r="AB26" i="22"/>
  <c r="Y25" i="22"/>
  <c r="AQ26" i="22" s="1"/>
  <c r="G25" i="22" s="1"/>
  <c r="X25" i="22"/>
  <c r="F25" i="22"/>
  <c r="AH24" i="22"/>
  <c r="AG24" i="22"/>
  <c r="AF24" i="22"/>
  <c r="AD24" i="22"/>
  <c r="AC24" i="22"/>
  <c r="AB24" i="22"/>
  <c r="X23" i="22"/>
  <c r="Y23" i="22" s="1"/>
  <c r="AQ24" i="22" s="1"/>
  <c r="G23" i="22" s="1"/>
  <c r="F23" i="22"/>
  <c r="AN22" i="22"/>
  <c r="AM22" i="22"/>
  <c r="AK22" i="22"/>
  <c r="AJ22" i="22"/>
  <c r="AH22" i="22"/>
  <c r="AG22" i="22"/>
  <c r="AF22" i="22"/>
  <c r="AD22" i="22"/>
  <c r="AC22" i="22"/>
  <c r="AB22" i="22"/>
  <c r="X21" i="22"/>
  <c r="Y21" i="22" s="1"/>
  <c r="F21" i="22"/>
  <c r="AD20" i="22"/>
  <c r="AC20" i="22"/>
  <c r="AB20" i="22"/>
  <c r="V20" i="22"/>
  <c r="X19" i="22"/>
  <c r="V19" i="22"/>
  <c r="F19" i="22"/>
  <c r="AC18" i="22"/>
  <c r="AB18" i="22"/>
  <c r="V18" i="22"/>
  <c r="X17" i="22"/>
  <c r="V17" i="22"/>
  <c r="F17" i="22"/>
  <c r="AI16" i="22"/>
  <c r="AH16" i="22"/>
  <c r="AG16" i="22"/>
  <c r="AF16" i="22"/>
  <c r="AE16" i="22"/>
  <c r="AD16" i="22"/>
  <c r="AC16" i="22"/>
  <c r="AB16" i="22"/>
  <c r="V16" i="22"/>
  <c r="X15" i="22"/>
  <c r="V15" i="22"/>
  <c r="F15" i="22"/>
  <c r="V14" i="22"/>
  <c r="V13" i="22"/>
  <c r="W12" i="22"/>
  <c r="V12" i="22"/>
  <c r="AD11" i="22"/>
  <c r="AC11" i="22"/>
  <c r="AB11" i="22"/>
  <c r="V11" i="22"/>
  <c r="X10" i="22"/>
  <c r="V10" i="22"/>
  <c r="F10" i="22"/>
  <c r="AF8" i="22"/>
  <c r="AE8" i="22"/>
  <c r="AD8" i="22"/>
  <c r="AC8" i="22"/>
  <c r="AB8" i="22"/>
  <c r="AQ8" i="22" s="1"/>
  <c r="F65" i="20"/>
  <c r="AD105" i="20"/>
  <c r="AC105" i="20"/>
  <c r="AB105" i="20"/>
  <c r="AC74" i="20"/>
  <c r="AB74" i="20"/>
  <c r="X73" i="20"/>
  <c r="Y73" i="20" s="1"/>
  <c r="X75" i="20"/>
  <c r="X64" i="20"/>
  <c r="Y64" i="20" s="1"/>
  <c r="AG64" i="20"/>
  <c r="AF64" i="20"/>
  <c r="AE64" i="20"/>
  <c r="AD64" i="20"/>
  <c r="AC64" i="20"/>
  <c r="AB64" i="20"/>
  <c r="X104" i="20"/>
  <c r="W104" i="20"/>
  <c r="V104" i="20"/>
  <c r="F104" i="20"/>
  <c r="G50" i="14"/>
  <c r="G46" i="14"/>
  <c r="F46" i="14"/>
  <c r="F50" i="14" s="1"/>
  <c r="G50" i="6"/>
  <c r="G46" i="6"/>
  <c r="F46" i="6"/>
  <c r="F50" i="6" s="1"/>
  <c r="G52" i="6" s="1"/>
  <c r="AD103" i="20"/>
  <c r="AC103" i="20"/>
  <c r="AB103" i="20"/>
  <c r="X102" i="20"/>
  <c r="W102" i="20"/>
  <c r="V102" i="20"/>
  <c r="F102" i="20"/>
  <c r="AP101" i="20"/>
  <c r="AO101" i="20"/>
  <c r="AN101" i="20"/>
  <c r="AM101" i="20"/>
  <c r="AL101" i="20"/>
  <c r="AK101" i="20"/>
  <c r="AJ101" i="20"/>
  <c r="AI101" i="20"/>
  <c r="AH101" i="20"/>
  <c r="AG101" i="20"/>
  <c r="AF101" i="20"/>
  <c r="AE101" i="20"/>
  <c r="AD101" i="20"/>
  <c r="AC101" i="20"/>
  <c r="AB101" i="20"/>
  <c r="X100" i="20"/>
  <c r="Y100" i="20" s="1"/>
  <c r="AQ101" i="20" s="1"/>
  <c r="G100" i="20" s="1"/>
  <c r="F100" i="20"/>
  <c r="AD99" i="20"/>
  <c r="AC99" i="20"/>
  <c r="AB99" i="20"/>
  <c r="X99" i="20"/>
  <c r="W99" i="20"/>
  <c r="V99" i="20"/>
  <c r="O99" i="20"/>
  <c r="X98" i="20"/>
  <c r="F98" i="20"/>
  <c r="AH97" i="20"/>
  <c r="AG97" i="20"/>
  <c r="AF97" i="20"/>
  <c r="AE97" i="20"/>
  <c r="AD97" i="20"/>
  <c r="AC97" i="20"/>
  <c r="AB97" i="20"/>
  <c r="V97" i="20"/>
  <c r="X96" i="20"/>
  <c r="V96" i="20"/>
  <c r="F96" i="20"/>
  <c r="V95" i="20"/>
  <c r="W94" i="20"/>
  <c r="V94" i="20"/>
  <c r="V93" i="20"/>
  <c r="V92" i="20"/>
  <c r="F92" i="20"/>
  <c r="AE91" i="20"/>
  <c r="AD91" i="20"/>
  <c r="AC91" i="20"/>
  <c r="AB91" i="20"/>
  <c r="V91" i="20"/>
  <c r="X90" i="20"/>
  <c r="V90" i="20"/>
  <c r="AJ89" i="20"/>
  <c r="AI89" i="20"/>
  <c r="AH89" i="20"/>
  <c r="AF89" i="20"/>
  <c r="AE89" i="20"/>
  <c r="AD89" i="20"/>
  <c r="AC89" i="20"/>
  <c r="AB89" i="20"/>
  <c r="X89" i="20"/>
  <c r="W89" i="20"/>
  <c r="V89" i="20"/>
  <c r="X88" i="20"/>
  <c r="W88" i="20"/>
  <c r="V88" i="20"/>
  <c r="F88" i="20"/>
  <c r="AD87" i="20"/>
  <c r="AC87" i="20"/>
  <c r="AB87" i="20"/>
  <c r="V87" i="20"/>
  <c r="X86" i="20"/>
  <c r="Y86" i="20" s="1"/>
  <c r="AQ87" i="20" s="1"/>
  <c r="G86" i="20" s="1"/>
  <c r="F86" i="20"/>
  <c r="V85" i="20"/>
  <c r="AD84" i="20"/>
  <c r="AC84" i="20"/>
  <c r="AB84" i="20"/>
  <c r="W84" i="20"/>
  <c r="V84" i="20"/>
  <c r="X83" i="20"/>
  <c r="V83" i="20"/>
  <c r="F83" i="20"/>
  <c r="AD82" i="20"/>
  <c r="AC82" i="20"/>
  <c r="AB82" i="20"/>
  <c r="X81" i="20"/>
  <c r="Y81" i="20" s="1"/>
  <c r="AQ82" i="20" s="1"/>
  <c r="G81" i="20" s="1"/>
  <c r="F81" i="20"/>
  <c r="AD80" i="20"/>
  <c r="AC80" i="20"/>
  <c r="AB80" i="20"/>
  <c r="X79" i="20"/>
  <c r="Y79" i="20" s="1"/>
  <c r="AQ80" i="20" s="1"/>
  <c r="G79" i="20" s="1"/>
  <c r="F79" i="20"/>
  <c r="AD78" i="20"/>
  <c r="AC78" i="20"/>
  <c r="AB78" i="20"/>
  <c r="X77" i="20"/>
  <c r="Y77" i="20" s="1"/>
  <c r="AQ78" i="20" s="1"/>
  <c r="G77" i="20" s="1"/>
  <c r="F77" i="20"/>
  <c r="AD76" i="20"/>
  <c r="AC76" i="20"/>
  <c r="AB76" i="20"/>
  <c r="W76" i="20"/>
  <c r="V76" i="20"/>
  <c r="F75" i="20"/>
  <c r="X70" i="20"/>
  <c r="W70" i="20"/>
  <c r="V70" i="20"/>
  <c r="AC69" i="20"/>
  <c r="AB69" i="20"/>
  <c r="X69" i="20"/>
  <c r="X67" i="20"/>
  <c r="W67" i="20"/>
  <c r="V67" i="20"/>
  <c r="AD66" i="20"/>
  <c r="AC66" i="20"/>
  <c r="AB66" i="20"/>
  <c r="X66" i="20"/>
  <c r="W66" i="20"/>
  <c r="V66" i="20"/>
  <c r="X65" i="20"/>
  <c r="X63" i="20"/>
  <c r="Y63" i="20" s="1"/>
  <c r="F63" i="20"/>
  <c r="AC62" i="20"/>
  <c r="AB62" i="20"/>
  <c r="X61" i="20"/>
  <c r="Y61" i="20" s="1"/>
  <c r="AQ62" i="20" s="1"/>
  <c r="H61" i="20" s="1"/>
  <c r="V60" i="20"/>
  <c r="Y60" i="20" s="1"/>
  <c r="X59" i="20"/>
  <c r="V59" i="20"/>
  <c r="Y59" i="20" s="1"/>
  <c r="X58" i="20"/>
  <c r="W58" i="20"/>
  <c r="V58" i="20"/>
  <c r="X57" i="20"/>
  <c r="W57" i="20"/>
  <c r="V57" i="20"/>
  <c r="X56" i="20"/>
  <c r="AD55" i="20"/>
  <c r="AC55" i="20"/>
  <c r="AB55" i="20"/>
  <c r="V55" i="20"/>
  <c r="X54" i="20"/>
  <c r="V54" i="20"/>
  <c r="F54" i="20"/>
  <c r="V53" i="20"/>
  <c r="V52" i="20"/>
  <c r="V51" i="20"/>
  <c r="V50" i="20"/>
  <c r="V48" i="20"/>
  <c r="V47" i="20"/>
  <c r="V46" i="20"/>
  <c r="V45" i="20"/>
  <c r="V43" i="20"/>
  <c r="V42" i="20"/>
  <c r="V41" i="20"/>
  <c r="V40" i="20"/>
  <c r="V38" i="20"/>
  <c r="V37" i="20"/>
  <c r="V36" i="20"/>
  <c r="V35" i="20"/>
  <c r="V33" i="20"/>
  <c r="V32" i="20"/>
  <c r="V31" i="20"/>
  <c r="X30" i="20"/>
  <c r="V30" i="20"/>
  <c r="F29" i="20"/>
  <c r="AG26" i="20"/>
  <c r="AF26" i="20"/>
  <c r="AD26" i="20"/>
  <c r="AC26" i="20"/>
  <c r="AB26" i="20"/>
  <c r="X25" i="20"/>
  <c r="Y25" i="20" s="1"/>
  <c r="AQ26" i="20" s="1"/>
  <c r="G25" i="20" s="1"/>
  <c r="F25" i="20"/>
  <c r="AH24" i="20"/>
  <c r="AG24" i="20"/>
  <c r="AF24" i="20"/>
  <c r="AD24" i="20"/>
  <c r="AC24" i="20"/>
  <c r="AB24" i="20"/>
  <c r="X23" i="20"/>
  <c r="Y23" i="20" s="1"/>
  <c r="AQ24" i="20" s="1"/>
  <c r="G23" i="20" s="1"/>
  <c r="F23" i="20"/>
  <c r="AN22" i="20"/>
  <c r="AM22" i="20"/>
  <c r="AK22" i="20"/>
  <c r="AJ22" i="20"/>
  <c r="AH22" i="20"/>
  <c r="AG22" i="20"/>
  <c r="AF22" i="20"/>
  <c r="AD22" i="20"/>
  <c r="AC22" i="20"/>
  <c r="AB22" i="20"/>
  <c r="X21" i="20"/>
  <c r="Y21" i="20" s="1"/>
  <c r="AQ22" i="20" s="1"/>
  <c r="G21" i="20" s="1"/>
  <c r="F21" i="20"/>
  <c r="AD20" i="20"/>
  <c r="AC20" i="20"/>
  <c r="AB20" i="20"/>
  <c r="V20" i="20"/>
  <c r="X19" i="20"/>
  <c r="V19" i="20"/>
  <c r="F19" i="20"/>
  <c r="AC18" i="20"/>
  <c r="AB18" i="20"/>
  <c r="V18" i="20"/>
  <c r="X17" i="20"/>
  <c r="V17" i="20"/>
  <c r="F17" i="20"/>
  <c r="AI16" i="20"/>
  <c r="AH16" i="20"/>
  <c r="AG16" i="20"/>
  <c r="AF16" i="20"/>
  <c r="AE16" i="20"/>
  <c r="AD16" i="20"/>
  <c r="AC16" i="20"/>
  <c r="AB16" i="20"/>
  <c r="V16" i="20"/>
  <c r="X15" i="20"/>
  <c r="V15" i="20"/>
  <c r="F15" i="20"/>
  <c r="V14" i="20"/>
  <c r="V13" i="20"/>
  <c r="W12" i="20"/>
  <c r="V12" i="20"/>
  <c r="AD11" i="20"/>
  <c r="AC11" i="20"/>
  <c r="AB11" i="20"/>
  <c r="V11" i="20"/>
  <c r="X10" i="20"/>
  <c r="V10" i="20"/>
  <c r="F10" i="20"/>
  <c r="AF8" i="20"/>
  <c r="AE8" i="20"/>
  <c r="AD8" i="20"/>
  <c r="AC8" i="20"/>
  <c r="AB8" i="20"/>
  <c r="AA59" i="20" l="1"/>
  <c r="AC60" i="20" s="1"/>
  <c r="N68" i="22"/>
  <c r="Y40" i="20"/>
  <c r="Y75" i="20"/>
  <c r="Y104" i="22"/>
  <c r="AQ105" i="22" s="1"/>
  <c r="G104" i="22" s="1"/>
  <c r="Y102" i="22"/>
  <c r="AQ103" i="22" s="1"/>
  <c r="G102" i="22" s="1"/>
  <c r="AQ101" i="22"/>
  <c r="G100" i="22" s="1"/>
  <c r="Y88" i="22"/>
  <c r="AQ89" i="22" s="1"/>
  <c r="G88" i="22" s="1"/>
  <c r="AQ62" i="22"/>
  <c r="H61" i="22" s="1"/>
  <c r="AA59" i="22"/>
  <c r="AD60" i="22" s="1"/>
  <c r="Y58" i="22"/>
  <c r="Y57" i="22"/>
  <c r="AA56" i="22" s="1"/>
  <c r="AC57" i="22" s="1"/>
  <c r="AQ28" i="22"/>
  <c r="G27" i="22" s="1"/>
  <c r="AQ28" i="20"/>
  <c r="G27" i="20" s="1"/>
  <c r="AQ22" i="22"/>
  <c r="G21" i="22" s="1"/>
  <c r="Y19" i="22"/>
  <c r="AQ20" i="22" s="1"/>
  <c r="G19" i="22" s="1"/>
  <c r="Y98" i="22"/>
  <c r="AQ99" i="22" s="1"/>
  <c r="G98" i="22" s="1"/>
  <c r="Y90" i="22"/>
  <c r="AQ91" i="22" s="1"/>
  <c r="G92" i="22" s="1"/>
  <c r="Y96" i="22"/>
  <c r="AQ97" i="22" s="1"/>
  <c r="G96" i="22" s="1"/>
  <c r="Y86" i="22"/>
  <c r="AQ87" i="22" s="1"/>
  <c r="G86" i="22" s="1"/>
  <c r="Y83" i="22"/>
  <c r="AQ84" i="22" s="1"/>
  <c r="G83" i="22" s="1"/>
  <c r="Y75" i="22"/>
  <c r="AQ76" i="22" s="1"/>
  <c r="G75" i="22" s="1"/>
  <c r="AQ74" i="22"/>
  <c r="G73" i="22" s="1"/>
  <c r="Y69" i="22"/>
  <c r="AQ68" i="22" s="1"/>
  <c r="H69" i="22" s="1"/>
  <c r="G65" i="22" s="1"/>
  <c r="AQ64" i="22"/>
  <c r="H64" i="22" s="1"/>
  <c r="AQ63" i="22"/>
  <c r="H63" i="22" s="1"/>
  <c r="Y30" i="22"/>
  <c r="S3" i="22"/>
  <c r="Y17" i="22"/>
  <c r="AQ18" i="22" s="1"/>
  <c r="G17" i="22" s="1"/>
  <c r="Y15" i="22"/>
  <c r="AQ16" i="22" s="1"/>
  <c r="G15" i="22" s="1"/>
  <c r="Y10" i="22"/>
  <c r="AQ11" i="22" s="1"/>
  <c r="G10" i="22" s="1"/>
  <c r="AA30" i="22"/>
  <c r="S3" i="20"/>
  <c r="AQ74" i="20"/>
  <c r="G73" i="20" s="1"/>
  <c r="Y45" i="20"/>
  <c r="Y104" i="20"/>
  <c r="AQ105" i="20" s="1"/>
  <c r="G104" i="20" s="1"/>
  <c r="AQ64" i="20"/>
  <c r="H64" i="20"/>
  <c r="AQ63" i="20"/>
  <c r="H63" i="20" s="1"/>
  <c r="AQ76" i="20"/>
  <c r="G75" i="20" s="1"/>
  <c r="Y54" i="20"/>
  <c r="AQ55" i="20" s="1"/>
  <c r="H54" i="20" s="1"/>
  <c r="Y17" i="20"/>
  <c r="AQ18" i="20" s="1"/>
  <c r="G17" i="20" s="1"/>
  <c r="Y65" i="20"/>
  <c r="AQ66" i="20" s="1"/>
  <c r="H65" i="20" s="1"/>
  <c r="Y19" i="20"/>
  <c r="AQ20" i="20" s="1"/>
  <c r="G19" i="20" s="1"/>
  <c r="Y96" i="20"/>
  <c r="AQ97" i="20" s="1"/>
  <c r="G96" i="20" s="1"/>
  <c r="N68" i="20"/>
  <c r="Y90" i="20"/>
  <c r="AQ91" i="20" s="1"/>
  <c r="G92" i="20" s="1"/>
  <c r="Y15" i="20"/>
  <c r="AQ16" i="20" s="1"/>
  <c r="G15" i="20" s="1"/>
  <c r="Y58" i="20"/>
  <c r="Y30" i="20"/>
  <c r="Y10" i="20"/>
  <c r="AQ11" i="20" s="1"/>
  <c r="G10" i="20" s="1"/>
  <c r="Y88" i="20"/>
  <c r="AQ89" i="20" s="1"/>
  <c r="G88" i="20" s="1"/>
  <c r="Y98" i="20"/>
  <c r="AQ99" i="20" s="1"/>
  <c r="G98" i="20" s="1"/>
  <c r="Y69" i="20"/>
  <c r="AQ68" i="20" s="1"/>
  <c r="H69" i="20" s="1"/>
  <c r="Y102" i="20"/>
  <c r="AQ103" i="20" s="1"/>
  <c r="G102" i="20" s="1"/>
  <c r="Y35" i="20"/>
  <c r="Y50" i="20"/>
  <c r="Y57" i="20"/>
  <c r="AQ8" i="20"/>
  <c r="Y83" i="20"/>
  <c r="AQ84" i="20" s="1"/>
  <c r="G83" i="20" s="1"/>
  <c r="G52" i="14"/>
  <c r="AD60" i="20" l="1"/>
  <c r="AB60" i="20"/>
  <c r="AC60" i="22"/>
  <c r="AB60" i="22"/>
  <c r="AQ60" i="22" s="1"/>
  <c r="H59" i="22" s="1"/>
  <c r="AB57" i="22"/>
  <c r="AD57" i="22"/>
  <c r="G63" i="22"/>
  <c r="AE31" i="22"/>
  <c r="AD31" i="22"/>
  <c r="AB31" i="22"/>
  <c r="AC31" i="22"/>
  <c r="AF31" i="22"/>
  <c r="AG31" i="22"/>
  <c r="AA30" i="20"/>
  <c r="AD31" i="20" s="1"/>
  <c r="G63" i="20"/>
  <c r="G65" i="20"/>
  <c r="AA56" i="20"/>
  <c r="AQ60" i="20" l="1"/>
  <c r="H59" i="20" s="1"/>
  <c r="AQ57" i="22"/>
  <c r="H56" i="22" s="1"/>
  <c r="G54" i="22" s="1"/>
  <c r="AQ31" i="22"/>
  <c r="G29" i="22" s="1"/>
  <c r="AC31" i="20"/>
  <c r="AF31" i="20"/>
  <c r="AE31" i="20"/>
  <c r="AG31" i="20"/>
  <c r="AB31" i="20"/>
  <c r="AD57" i="20"/>
  <c r="AC57" i="20"/>
  <c r="AB57" i="20"/>
  <c r="AQ31" i="20" l="1"/>
  <c r="G29" i="20" s="1"/>
  <c r="S4" i="22"/>
  <c r="S5" i="22" s="1"/>
  <c r="AQ57" i="20"/>
  <c r="H56" i="20" s="1"/>
  <c r="G54" i="20" s="1"/>
  <c r="S4" i="20" l="1"/>
  <c r="S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N71" authorId="1" shapeId="0" xr:uid="{D379B12A-D5B3-4C71-A0CB-38D775AEFFF3}">
      <text>
        <r>
          <rPr>
            <b/>
            <sz val="12"/>
            <color indexed="10"/>
            <rFont val="游ゴシック"/>
            <family val="3"/>
            <charset val="128"/>
          </rPr>
          <t>固定値であるため、
変更しないこと</t>
        </r>
      </text>
    </comment>
    <comment ref="N72" authorId="1" shapeId="0" xr:uid="{00000000-0006-0000-0200-00000F000000}">
      <text>
        <r>
          <rPr>
            <b/>
            <sz val="12"/>
            <color indexed="10"/>
            <rFont val="游ゴシック"/>
            <family val="3"/>
            <charset val="128"/>
          </rPr>
          <t>固定値であるため、
変更しないこと</t>
        </r>
      </text>
    </comment>
    <comment ref="K87" authorId="0" shapeId="0" xr:uid="{00000000-0006-0000-0200-000010000000}">
      <text>
        <r>
          <rPr>
            <b/>
            <sz val="11"/>
            <color indexed="10"/>
            <rFont val="游ゴシック"/>
            <family val="3"/>
            <charset val="128"/>
          </rPr>
          <t>通知が無い場合は、「通知無し」や「－」を入力</t>
        </r>
      </text>
    </comment>
    <comment ref="K95" authorId="0" shapeId="0" xr:uid="{00000000-0006-0000-0200-000011000000}">
      <text>
        <r>
          <rPr>
            <b/>
            <sz val="11"/>
            <color rgb="FFFF0000"/>
            <rFont val="游ゴシック"/>
            <family val="3"/>
            <charset val="128"/>
          </rPr>
          <t>登録が無い場合は、「登録無し」を入力</t>
        </r>
      </text>
    </comment>
    <comment ref="K97"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9E35789B-647D-4694-8819-1FBC9337A595}">
      <text>
        <r>
          <rPr>
            <b/>
            <sz val="11"/>
            <color rgb="FFFF0000"/>
            <rFont val="游ゴシック"/>
            <family val="3"/>
            <charset val="128"/>
          </rPr>
          <t>登録が無い場合は、「登録無し」を入力</t>
        </r>
      </text>
    </comment>
    <comment ref="K16" authorId="0" shapeId="0" xr:uid="{C4AFADB2-AD40-4D32-AF2C-041126190191}">
      <text>
        <r>
          <rPr>
            <b/>
            <sz val="11"/>
            <color rgb="FFFF0000"/>
            <rFont val="游ゴシック"/>
            <family val="3"/>
            <charset val="128"/>
          </rPr>
          <t>平均点が無い場合は「該当無し」を入力</t>
        </r>
      </text>
    </comment>
    <comment ref="K33" authorId="0" shapeId="0" xr:uid="{46C2A3E8-7205-4EC5-AD5B-9F7D5C16B860}">
      <text>
        <r>
          <rPr>
            <b/>
            <sz val="11"/>
            <color rgb="FFFF0000"/>
            <rFont val="游ゴシック"/>
            <family val="3"/>
            <charset val="128"/>
          </rPr>
          <t>登録が無い場合は、「登録無し」を入力</t>
        </r>
      </text>
    </comment>
    <comment ref="K38" authorId="0" shapeId="0" xr:uid="{78FBCA9E-A014-427E-B526-C5B21ACCC4F0}">
      <text>
        <r>
          <rPr>
            <b/>
            <sz val="11"/>
            <color rgb="FFFF0000"/>
            <rFont val="游ゴシック"/>
            <family val="3"/>
            <charset val="128"/>
          </rPr>
          <t>登録が無い場合は、「登録無し」を入力</t>
        </r>
      </text>
    </comment>
    <comment ref="K43" authorId="0" shapeId="0" xr:uid="{651F4BE7-80D6-44B8-9023-AB6F4ACDA46C}">
      <text>
        <r>
          <rPr>
            <b/>
            <sz val="11"/>
            <color rgb="FFFF0000"/>
            <rFont val="游ゴシック"/>
            <family val="3"/>
            <charset val="128"/>
          </rPr>
          <t>登録が無い場合は、「登録無し」を入力</t>
        </r>
      </text>
    </comment>
    <comment ref="K48" authorId="0" shapeId="0" xr:uid="{62997486-BA63-4830-800B-4A781B2B72D8}">
      <text>
        <r>
          <rPr>
            <b/>
            <sz val="11"/>
            <color rgb="FFFF0000"/>
            <rFont val="游ゴシック"/>
            <family val="3"/>
            <charset val="128"/>
          </rPr>
          <t>登録が無い場合は、「登録無し」を入力</t>
        </r>
      </text>
    </comment>
    <comment ref="K53" authorId="0" shapeId="0" xr:uid="{E567BE8B-EF68-47B8-A61F-05D7663709C9}">
      <text>
        <r>
          <rPr>
            <b/>
            <sz val="11"/>
            <color rgb="FFFF0000"/>
            <rFont val="游ゴシック"/>
            <family val="3"/>
            <charset val="128"/>
          </rPr>
          <t>登録が無い場合は、「登録無し」を入力</t>
        </r>
      </text>
    </comment>
    <comment ref="J57" authorId="0" shapeId="0" xr:uid="{23C2B853-EAFF-4DCB-A291-27F7B4CF13A5}">
      <text>
        <r>
          <rPr>
            <b/>
            <sz val="11"/>
            <color rgb="FFFF0000"/>
            <rFont val="游ゴシック"/>
            <family val="3"/>
            <charset val="128"/>
          </rPr>
          <t>該当が無い場合は、「該当無し」や「ー」を入力</t>
        </r>
      </text>
    </comment>
    <comment ref="K57" authorId="0" shapeId="0" xr:uid="{F5EF370E-3773-42E4-B884-B620041F7883}">
      <text>
        <r>
          <rPr>
            <b/>
            <sz val="11"/>
            <color rgb="FFFF0000"/>
            <rFont val="游ゴシック"/>
            <family val="3"/>
            <charset val="128"/>
          </rPr>
          <t>該当が無い場合は、「該当無し」や「ー」を入力</t>
        </r>
      </text>
    </comment>
    <comment ref="J58" authorId="0" shapeId="0" xr:uid="{DFE7A56B-F5EF-4657-8715-F4A444E524A7}">
      <text>
        <r>
          <rPr>
            <b/>
            <sz val="11"/>
            <color rgb="FFFF0000"/>
            <rFont val="游ゴシック"/>
            <family val="3"/>
            <charset val="128"/>
          </rPr>
          <t>該当が無い場合は、「該当無し」や「ー」を入力</t>
        </r>
      </text>
    </comment>
    <comment ref="K58" authorId="0" shapeId="0" xr:uid="{A422792D-E3C0-435A-AD95-E9D780CAF6A4}">
      <text>
        <r>
          <rPr>
            <b/>
            <sz val="11"/>
            <color rgb="FFFF0000"/>
            <rFont val="游ゴシック"/>
            <family val="3"/>
            <charset val="128"/>
          </rPr>
          <t>該当が無い場合は、「該当無し」や「ー」を入力</t>
        </r>
      </text>
    </comment>
    <comment ref="K59" authorId="0" shapeId="0" xr:uid="{893DB7D9-57D7-442C-94F2-D5EB5427D8C7}">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F7C971FB-ED07-4DFF-93F9-9FDFDDD01D29}">
      <text>
        <r>
          <rPr>
            <sz val="11"/>
            <color indexed="10"/>
            <rFont val="游ゴシック"/>
            <family val="3"/>
            <charset val="128"/>
          </rPr>
          <t>該当が無い場合は、「無し」を選択</t>
        </r>
        <r>
          <rPr>
            <sz val="9"/>
            <color indexed="81"/>
            <rFont val="MS P ゴシック"/>
            <family val="3"/>
            <charset val="128"/>
          </rPr>
          <t xml:space="preserve">
</t>
        </r>
      </text>
    </comment>
    <comment ref="N71" authorId="1" shapeId="0" xr:uid="{80A6BEE7-7258-434F-B75C-A5C6DEC0EE20}">
      <text>
        <r>
          <rPr>
            <b/>
            <sz val="12"/>
            <color indexed="10"/>
            <rFont val="游ゴシック"/>
            <family val="3"/>
            <charset val="128"/>
          </rPr>
          <t>固定値であるため、
変更しないこと</t>
        </r>
      </text>
    </comment>
    <comment ref="N72" authorId="1" shapeId="0" xr:uid="{BD75BA5D-96AA-4D83-8CFE-47AFF52BD3FD}">
      <text>
        <r>
          <rPr>
            <b/>
            <sz val="12"/>
            <color indexed="10"/>
            <rFont val="游ゴシック"/>
            <family val="3"/>
            <charset val="128"/>
          </rPr>
          <t>固定値であるため、
変更しないこと</t>
        </r>
      </text>
    </comment>
    <comment ref="K87" authorId="0" shapeId="0" xr:uid="{B196ECF1-4F8D-46F3-BF1C-AB95017656FD}">
      <text>
        <r>
          <rPr>
            <b/>
            <sz val="11"/>
            <color indexed="10"/>
            <rFont val="游ゴシック"/>
            <family val="3"/>
            <charset val="128"/>
          </rPr>
          <t>通知が無い場合は、「通知無し」や「－」を入力</t>
        </r>
      </text>
    </comment>
    <comment ref="K95" authorId="0" shapeId="0" xr:uid="{4EBE422C-CBC3-4969-9342-815876D94C9D}">
      <text>
        <r>
          <rPr>
            <b/>
            <sz val="11"/>
            <color rgb="FFFF0000"/>
            <rFont val="游ゴシック"/>
            <family val="3"/>
            <charset val="128"/>
          </rPr>
          <t>登録が無い場合は、「登録無し」を入力</t>
        </r>
      </text>
    </comment>
    <comment ref="K97" authorId="0" shapeId="0" xr:uid="{2D097C78-FA2A-4858-8B9F-CF47CFDA1718}">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<sst xmlns="http://schemas.openxmlformats.org/spreadsheetml/2006/main" count="1540" uniqueCount="614">
  <si>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</si>
  <si>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</si>
  <si>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</si>
  <si>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</si>
  <si>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</si>
  <si>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</si>
  <si>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</si>
  <si>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</si>
  <si>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</si>
  <si>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</si>
  <si>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</si>
  <si>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</si>
  <si>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</si>
  <si>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</si>
  <si>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</si>
  <si>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</si>
  <si>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</si>
  <si>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</si>
  <si>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</si>
  <si>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</si>
  <si>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</si>
  <si>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</si>
  <si>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</si>
  <si>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</si>
  <si>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</si>
  <si>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</si>
  <si>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</si>
  <si>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</si>
  <si>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</si>
  <si>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</si>
  <si>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</si>
  <si>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</si>
  <si>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</si>
  <si>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</si>
  <si>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</si>
  <si>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</si>
  <si>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</si>
  <si>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</si>
  <si>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</si>
  <si>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</si>
  <si>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</si>
  <si>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</si>
  <si>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</si>
  <si>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</si>
  <si>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</si>
  <si>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</si>
  <si>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</si>
  <si>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</si>
  <si>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</si>
  <si>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</si>
  <si>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</si>
  <si>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</si>
  <si>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</si>
  <si>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</si>
  <si>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</si>
  <si>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</si>
  <si>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</si>
  <si>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</si>
  <si>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</si>
  <si>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</si>
  <si>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</si>
  <si>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</si>
  <si>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</si>
  <si>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</si>
  <si>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</si>
  <si>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</si>
  <si>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</si>
  <si>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</si>
  <si>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</si>
  <si>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</si>
  <si>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</si>
  <si>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</si>
  <si>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</si>
  <si>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</si>
  <si>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</si>
  <si>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</si>
  <si>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</si>
  <si>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</si>
  <si>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</si>
  <si>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</si>
  <si>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</si>
  <si>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</si>
  <si>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</si>
  <si>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</si>
  <si>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</si>
  <si>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</si>
  <si>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</si>
  <si>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</si>
  <si>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</si>
  <si>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</si>
  <si>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</si>
  <si>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</si>
  <si>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</si>
  <si>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</si>
  <si>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</si>
  <si>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</si>
  <si>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</si>
  <si>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c：上記以外</t>
    <rPh sb="2" eb="4">
      <t>ジョウキ</t>
    </rPh>
    <rPh sb="4" eb="6">
      <t>イガイ</t>
    </rPh>
    <phoneticPr fontId="28"/>
  </si>
  <si>
    <t>公募対象：標準「単独」かつ全県又はブロック＝「b：同一管内に無し」</t>
    <rPh sb="30" eb="31">
      <t>ナ</t>
    </rPh>
    <phoneticPr fontId="28"/>
  </si>
  <si>
    <t>のり面施工管理技術者を有する</t>
  </si>
  <si>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</si>
  <si>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</si>
  <si>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</si>
  <si>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</si>
  <si>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</si>
  <si>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</si>
  <si>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</si>
  <si>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</si>
  <si>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</si>
  <si>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</si>
  <si>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</si>
  <si>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</si>
  <si>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</si>
  <si>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</si>
  <si>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</si>
  <si>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</si>
  <si>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</si>
  <si>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</si>
  <si>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</si>
  <si>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</si>
  <si>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</si>
  <si>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</si>
  <si>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</si>
  <si>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</si>
  <si>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</si>
  <si>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</si>
  <si>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</si>
  <si>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</si>
  <si>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</si>
  <si>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</si>
  <si>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</si>
  <si>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</si>
  <si>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</si>
  <si>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</si>
  <si>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</si>
  <si>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</si>
  <si>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</si>
  <si>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</si>
  <si>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</si>
  <si>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</si>
  <si>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</si>
  <si>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</si>
  <si>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</si>
  <si>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</si>
  <si>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</si>
  <si>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</si>
  <si>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</si>
  <si>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</si>
  <si>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</si>
  <si>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</si>
  <si>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</si>
  <si>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</si>
  <si>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</si>
  <si>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</si>
  <si>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</si>
  <si>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</si>
  <si>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</si>
  <si>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</si>
  <si>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</si>
  <si>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</si>
  <si>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</si>
  <si>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</si>
  <si>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</si>
  <si>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</si>
  <si>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</si>
  <si>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</si>
  <si>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</si>
  <si>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</si>
  <si>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</si>
  <si>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</si>
  <si>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</si>
  <si>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</si>
  <si>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</si>
  <si>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</si>
  <si>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</si>
  <si>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管内</t>
    <rPh sb="0" eb="2">
      <t>カンナイ</t>
    </rPh>
    <phoneticPr fontId="3"/>
  </si>
  <si>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</si>
  <si>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</si>
  <si>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</si>
  <si>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</si>
  <si>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</si>
  <si>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</si>
  <si>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</si>
  <si>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</si>
  <si>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</si>
  <si>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</si>
  <si>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</si>
  <si>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</si>
  <si>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</si>
  <si>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</si>
  <si>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</si>
  <si>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</si>
  <si>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</si>
  <si>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</si>
  <si>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建築設備士を有する</t>
  </si>
  <si>
    <t>資格を有しない</t>
    <rPh sb="0" eb="2">
      <t>シカク</t>
    </rPh>
    <rPh sb="3" eb="4">
      <t>ユウ</t>
    </rPh>
    <phoneticPr fontId="3"/>
  </si>
  <si>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</si>
  <si>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</si>
  <si>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</si>
  <si>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</si>
  <si>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</si>
  <si>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</si>
  <si>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</si>
  <si>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</si>
  <si>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</si>
  <si>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</si>
  <si>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</si>
  <si>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</si>
  <si>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</si>
  <si>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</si>
  <si>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</si>
  <si>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</si>
  <si>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</si>
  <si>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【例】（ア）</t>
    <rPh sb="1" eb="2">
      <t>れい</t>
    </rPh>
    <phoneticPr fontId="3" type="Hiragana"/>
  </si>
  <si>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</si>
  <si>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</si>
  <si>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</si>
  <si>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</si>
  <si>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</si>
  <si>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</si>
  <si>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</si>
  <si>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</si>
  <si>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</si>
  <si>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t>１．
企業の同種工事の施工実績</t>
  </si>
  <si>
    <t>電気</t>
    <rPh sb="0" eb="2">
      <t>デンキ</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</si>
  <si>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</si>
  <si>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</si>
  <si>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</si>
  <si>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</si>
  <si>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</si>
  <si>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</si>
  <si>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</si>
  <si>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</si>
  <si>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</si>
  <si>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</si>
  <si>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</si>
  <si>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</si>
  <si>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</si>
  <si>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</si>
  <si>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</si>
  <si>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</si>
  <si>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</si>
  <si>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</si>
  <si>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</si>
  <si>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</si>
  <si>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</si>
  <si>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</si>
  <si>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</si>
  <si>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</si>
  <si>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</si>
  <si>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</si>
  <si>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</si>
  <si>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</si>
  <si>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</si>
  <si>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</si>
  <si>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</si>
  <si>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</si>
  <si>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</si>
  <si>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</si>
  <si>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</si>
  <si>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</si>
  <si>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</si>
  <si>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</si>
  <si>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</si>
  <si>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</si>
  <si>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</si>
  <si>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</si>
  <si>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</si>
  <si>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</si>
  <si>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</si>
  <si>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</si>
  <si>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</si>
  <si>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</si>
  <si>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</si>
  <si>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</si>
  <si>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</si>
  <si>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</si>
  <si>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</si>
  <si>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</si>
  <si>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</si>
  <si>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</si>
  <si>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</si>
  <si>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</si>
  <si>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</si>
  <si>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</si>
  <si>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</si>
  <si>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</si>
  <si>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</si>
  <si>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</si>
  <si>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</si>
  <si>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</si>
  <si>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</si>
  <si>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</si>
  <si>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</si>
  <si>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</si>
  <si>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</si>
  <si>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</si>
  <si>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</si>
  <si>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</si>
  <si>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</si>
  <si>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</si>
  <si>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</si>
  <si>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</si>
  <si>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</si>
  <si>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</si>
  <si>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</si>
  <si>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</si>
  <si>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</si>
  <si>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</si>
  <si>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</si>
  <si>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</si>
  <si>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</si>
  <si>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</si>
  <si>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</si>
  <si>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</si>
  <si>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</si>
  <si>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</si>
  <si>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</si>
  <si>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</si>
  <si>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</si>
  <si>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</si>
  <si>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</si>
  <si>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</si>
  <si>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</si>
  <si>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</si>
  <si>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</si>
  <si>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</si>
  <si>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</si>
  <si>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</si>
  <si>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</si>
  <si>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</si>
  <si>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</si>
  <si>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</si>
  <si>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</si>
  <si>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</si>
  <si>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</si>
  <si>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</si>
  <si>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</si>
  <si>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</si>
  <si>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</si>
  <si>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</si>
  <si>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</si>
  <si>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</si>
  <si>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</si>
  <si>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</si>
  <si>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</si>
  <si>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</si>
  <si>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</si>
  <si>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</si>
  <si>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</si>
  <si>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</si>
  <si>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</si>
  <si>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</si>
  <si>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</si>
  <si>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</si>
  <si>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</si>
  <si>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</si>
  <si>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</si>
  <si>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</si>
  <si>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</si>
  <si>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</si>
  <si>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</si>
  <si>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</si>
  <si>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</si>
  <si>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</si>
  <si>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</si>
  <si>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</si>
  <si>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</si>
  <si>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</si>
  <si>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</si>
  <si>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</si>
  <si>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</si>
  <si>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</si>
  <si>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</si>
  <si>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</si>
  <si>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</si>
  <si>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</si>
  <si>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</si>
  <si>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</si>
  <si>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</si>
  <si>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</si>
  <si>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</si>
  <si>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</si>
  <si>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</si>
  <si>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</si>
  <si>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</si>
  <si>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</si>
  <si>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</si>
  <si>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</si>
  <si>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</si>
  <si>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</si>
  <si>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</si>
  <si>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</si>
  <si>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</si>
  <si>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</si>
  <si>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</si>
  <si>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</si>
  <si>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</si>
  <si>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</si>
  <si>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</si>
  <si>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</si>
  <si>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</si>
  <si>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</si>
  <si>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</si>
  <si>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</si>
  <si>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</si>
  <si>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</si>
  <si>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</si>
  <si>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</si>
  <si>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</si>
  <si>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</si>
  <si>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</si>
  <si>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</si>
  <si>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</si>
  <si>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</si>
  <si>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</si>
  <si>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</si>
  <si>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</si>
  <si>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</si>
  <si>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</si>
  <si>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</si>
  <si>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</si>
  <si>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</si>
  <si>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</si>
  <si>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</si>
  <si>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</si>
  <si>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</si>
  <si>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</si>
  <si>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</si>
  <si>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</si>
  <si>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</si>
  <si>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</si>
  <si>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</si>
  <si>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</si>
  <si>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</si>
  <si>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</si>
  <si>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</si>
  <si>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</si>
  <si>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</si>
  <si>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</si>
  <si>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</si>
  <si>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</si>
  <si>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</si>
  <si>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</si>
  <si>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</si>
  <si>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</si>
  <si>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</si>
  <si>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</si>
  <si>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</si>
  <si>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</si>
  <si>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</si>
  <si>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</si>
  <si>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</si>
  <si>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</si>
  <si>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</si>
  <si>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</si>
  <si>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</si>
  <si>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</si>
  <si>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</si>
  <si>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</si>
  <si>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</si>
  <si>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</si>
  <si>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</si>
  <si>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</si>
  <si>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</si>
  <si>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</si>
  <si>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</si>
  <si>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</si>
  <si>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</si>
  <si>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</si>
  <si>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</si>
  <si>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</si>
  <si>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</si>
  <si>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</si>
  <si>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</si>
  <si>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①表彰状の写し（白黒）</t>
    <rPh sb="1" eb="4">
      <t>ひょうしょうじょう</t>
    </rPh>
    <rPh sb="5" eb="6">
      <t>うつ</t>
    </rPh>
    <rPh sb="8" eb="10">
      <t>しろくろ</t>
    </rPh>
    <phoneticPr fontId="3" type="Hiragana"/>
  </si>
  <si>
    <t>４．
主たる営業所の所在</t>
  </si>
  <si>
    <t>６．企業の特定工事の受注実績　</t>
  </si>
  <si>
    <t>f：上記以外</t>
  </si>
  <si>
    <t>a：特定工事の受注実績が５件以上</t>
  </si>
  <si>
    <t>b：特定工事の受注実績が４件</t>
    <rPh sb="13" eb="14">
      <t>ケン</t>
    </rPh>
    <phoneticPr fontId="28"/>
  </si>
  <si>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</si>
  <si>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</si>
  <si>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</si>
  <si>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 xml:space="preserve">８．
モデル工事等への取組
</t>
    </r>
    <r>
      <rPr>
        <u/>
        <sz val="16"/>
        <rFont val="ＭＳ Ｐゴシック"/>
        <family val="3"/>
        <charset val="128"/>
      </rPr>
      <t>女性技術者活躍工事の
実施証明書の有無</t>
    </r>
  </si>
  <si>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</si>
  <si>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</si>
  <si>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</si>
  <si>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</si>
  <si>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</si>
  <si>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</si>
  <si>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</si>
  <si>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</si>
  <si>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</si>
  <si>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</si>
  <si>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</si>
  <si>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</si>
  <si>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</si>
  <si>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</si>
  <si>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契約年月日【入力】
特定工事に関する受注実績</t>
    <rPh sb="2" eb="5">
      <t>ネンガッピ</t>
    </rPh>
    <phoneticPr fontId="3"/>
  </si>
  <si>
    <t>令和7年分一人当たり給与等支払額（全国平均）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</si>
  <si>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a：給与等受給者一人当たりの平均受給額の増加率３．００％以上</t>
    <phoneticPr fontId="3"/>
  </si>
  <si>
    <t>b：給与等受給者一人当たりの平均受給額の増加率１．５０％以上</t>
    <phoneticPr fontId="3"/>
  </si>
  <si>
    <r>
      <t>（総合評価落札方式【建設工事】「実績等評価項目」様式</t>
    </r>
    <r>
      <rPr>
        <sz val="20"/>
        <rFont val="ＭＳ Ｐ明朝"/>
        <family val="1"/>
        <charset val="128"/>
      </rPr>
      <t>）　</t>
    </r>
    <r>
      <rPr>
        <b/>
        <u/>
        <sz val="20"/>
        <color rgb="FFFF0000"/>
        <rFont val="ＭＳ Ｐ明朝"/>
        <family val="1"/>
        <charset val="128"/>
      </rPr>
      <t>R8.10.1以降適用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5" eb="37">
      <t>イコウ</t>
    </rPh>
    <rPh sb="37" eb="39">
      <t>テキヨウ</t>
    </rPh>
    <phoneticPr fontId="3"/>
  </si>
  <si>
    <t>「建設技能者を大切にする企業の自主宣言」を公表している場合に評価。</t>
    <rPh sb="21" eb="23">
      <t>コウヒョウ</t>
    </rPh>
    <phoneticPr fontId="3"/>
  </si>
  <si>
    <t>1：OK</t>
    <phoneticPr fontId="3"/>
  </si>
  <si>
    <t>10．
建設技能者を大切にする企業の自主宣言の公表の有無</t>
    <phoneticPr fontId="3"/>
  </si>
  <si>
    <t>a：宣言あり</t>
    <rPh sb="2" eb="4">
      <t>センゲン</t>
    </rPh>
    <phoneticPr fontId="3"/>
  </si>
  <si>
    <t>a：給与等受給者一人当たりの給与等支払額全国平均超</t>
    <rPh sb="20" eb="22">
      <t>ゼンコク</t>
    </rPh>
    <rPh sb="22" eb="24">
      <t>ヘイキン</t>
    </rPh>
    <rPh sb="24" eb="25">
      <t>チョウ</t>
    </rPh>
    <phoneticPr fontId="3"/>
  </si>
  <si>
    <t>b：給与等受給者一人当たりの給与等支払額上記以外</t>
    <rPh sb="20" eb="22">
      <t>ジョウキ</t>
    </rPh>
    <rPh sb="22" eb="24">
      <t>イガイ</t>
    </rPh>
    <phoneticPr fontId="3"/>
  </si>
  <si>
    <t>c：給与等受給者一人当たりの平均受給額の増加率上記以外</t>
    <rPh sb="23" eb="25">
      <t>ジョウキ</t>
    </rPh>
    <rPh sb="25" eb="27">
      <t>イガイ</t>
    </rPh>
    <phoneticPr fontId="28"/>
  </si>
  <si>
    <t>c：給与等受給者一人当たりの平均受給額の増加率上記以外</t>
    <rPh sb="2" eb="4">
      <t>キュウヨ</t>
    </rPh>
    <rPh sb="4" eb="5">
      <t>トウ</t>
    </rPh>
    <rPh sb="5" eb="7">
      <t>ジュキュウ</t>
    </rPh>
    <rPh sb="7" eb="8">
      <t>シャ</t>
    </rPh>
    <rPh sb="8" eb="10">
      <t>ヒトリ</t>
    </rPh>
    <rPh sb="10" eb="11">
      <t>ア</t>
    </rPh>
    <rPh sb="14" eb="16">
      <t>ヘイキン</t>
    </rPh>
    <rPh sb="16" eb="18">
      <t>ジュキュウ</t>
    </rPh>
    <rPh sb="18" eb="19">
      <t>ガク</t>
    </rPh>
    <rPh sb="20" eb="22">
      <t>ゾウカ</t>
    </rPh>
    <rPh sb="22" eb="23">
      <t>リツ</t>
    </rPh>
    <rPh sb="23" eb="25">
      <t>ジョウキ</t>
    </rPh>
    <rPh sb="25" eb="27">
      <t>イガイ</t>
    </rPh>
    <phoneticPr fontId="28"/>
  </si>
  <si>
    <t>a：給与等受給者一人当たりの給与等支払額全国平均超</t>
    <phoneticPr fontId="3"/>
  </si>
  <si>
    <t>b：給与等受給者一人当たりの給与等支払額上記以外</t>
    <phoneticPr fontId="3"/>
  </si>
  <si>
    <t>b：宣言なし</t>
    <rPh sb="2" eb="4">
      <t>センゲン</t>
    </rPh>
    <phoneticPr fontId="3"/>
  </si>
  <si>
    <t>a：宣言あり</t>
    <phoneticPr fontId="28"/>
  </si>
  <si>
    <t>b：宣言なし</t>
    <phoneticPr fontId="28"/>
  </si>
  <si>
    <t>２３．
熟練技能者の現場配置</t>
    <phoneticPr fontId="3"/>
  </si>
  <si>
    <t>ａ．ＣＣＵＳレベル４の技能者の配置</t>
    <phoneticPr fontId="3"/>
  </si>
  <si>
    <t>ｂ．ＣＣＵＳレベル３の技能者の配置</t>
    <phoneticPr fontId="3"/>
  </si>
  <si>
    <t>　②評価ケース（２）、（３）、（４）の場合は、賃金引き上げに係る実績確認について【別記様式２】の第三者の確認書類の写し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</si>
  <si>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１０．
建設技能者を大切にする企業の自主宣言の公表の有無</t>
    <rPh sb="4" eb="6">
      <t>けんせつ</t>
    </rPh>
    <rPh sb="6" eb="9">
      <t>ぎのうしゃ</t>
    </rPh>
    <rPh sb="10" eb="12">
      <t>たいせつ</t>
    </rPh>
    <rPh sb="15" eb="17">
      <t>きぎょう</t>
    </rPh>
    <rPh sb="18" eb="20">
      <t>じしゅ</t>
    </rPh>
    <rPh sb="20" eb="22">
      <t>せんげん</t>
    </rPh>
    <rPh sb="23" eb="25">
      <t>こうひょう</t>
    </rPh>
    <rPh sb="26" eb="28">
      <t>うむ</t>
    </rPh>
    <phoneticPr fontId="3" type="Hiragana"/>
  </si>
  <si>
    <r>
      <t>　</t>
    </r>
    <r>
      <rPr>
        <sz val="14"/>
        <rFont val="游ゴシック"/>
        <family val="3"/>
        <charset val="128"/>
      </rPr>
      <t>①	「企業名」、「宣言の内容」、「宣言日」、「取組開始日」「宣言の立場」がわかる資料の写し</t>
    </r>
    <phoneticPr fontId="3" type="Hiragana"/>
  </si>
  <si>
    <t>１１．
主要材料の製造・施行の管理体制</t>
    <phoneticPr fontId="3" type="Hiragana"/>
  </si>
  <si>
    <t>１２．
船舶の所有状況</t>
    <phoneticPr fontId="3" type="Hiragana"/>
  </si>
  <si>
    <t>１３．
舗装機械の所有状況</t>
    <phoneticPr fontId="3" type="Hiragana"/>
  </si>
  <si>
    <t>１４．
建築物解体機械の所有状況</t>
    <rPh sb="4" eb="7">
      <t>けんちくぶつ</t>
    </rPh>
    <phoneticPr fontId="3" type="Hiragana"/>
  </si>
  <si>
    <t>１５．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</si>
  <si>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低入札受注による警告､指名差し控え､指名停止</t>
    <phoneticPr fontId="3" type="Hiragana"/>
  </si>
  <si>
    <t>１７．
若手又は女性技術者の育成</t>
    <rPh sb="6" eb="7">
      <t>また</t>
    </rPh>
    <rPh sb="8" eb="10">
      <t>じょせい</t>
    </rPh>
    <phoneticPr fontId="3" type="Hiragana"/>
  </si>
  <si>
    <t>１８．
配置予定技術者の同種工事の施工実績</t>
    <phoneticPr fontId="3" type="Hiragana"/>
  </si>
  <si>
    <t>１９．
配置予定技術者の工事成績評定点（最高点）</t>
    <rPh sb="20" eb="23">
      <t>さいこうてん</t>
    </rPh>
    <phoneticPr fontId="3" type="Hiragana"/>
  </si>
  <si>
    <t>２０．
配置予定技術者の継続教育（ＣＰＤ）の取組</t>
    <phoneticPr fontId="3" type="Hiragana"/>
  </si>
  <si>
    <t>２１．
配置予定技術者の保有資格</t>
    <phoneticPr fontId="3" type="Hiragana"/>
  </si>
  <si>
    <t>２２．
当該工事における登録基幹技能者等の配置</t>
    <phoneticPr fontId="3" type="Hiragana"/>
  </si>
  <si>
    <t>２３．
熟練技能者の現場配置</t>
    <rPh sb="4" eb="6">
      <t>じゅくれん</t>
    </rPh>
    <rPh sb="6" eb="9">
      <t>ぎのうしゃ</t>
    </rPh>
    <rPh sb="10" eb="12">
      <t>げんば</t>
    </rPh>
    <rPh sb="12" eb="14">
      <t>はいち</t>
    </rPh>
    <phoneticPr fontId="3" type="Hiragana"/>
  </si>
  <si>
    <r>
      <t>　</t>
    </r>
    <r>
      <rPr>
        <sz val="14"/>
        <rFont val="游ゴシック"/>
        <family val="3"/>
        <charset val="128"/>
      </rPr>
      <t>①コリンズの写し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トウロク</t>
    </rPh>
    <rPh sb="21" eb="23">
      <t>コウジ</t>
    </rPh>
    <rPh sb="24" eb="26">
      <t>キサイ</t>
    </rPh>
    <rPh sb="27" eb="29">
      <t>シンセイ</t>
    </rPh>
    <rPh sb="32" eb="34">
      <t>バアイ</t>
    </rPh>
    <rPh sb="36" eb="38">
      <t>ウケオイ</t>
    </rPh>
    <rPh sb="38" eb="41">
      <t>ケイヤクショ</t>
    </rPh>
    <rPh sb="41" eb="42">
      <t>オヨ</t>
    </rPh>
    <rPh sb="94" eb="96">
      <t>テンプ</t>
    </rPh>
    <rPh sb="97" eb="98">
      <t>キン</t>
    </rPh>
    <rPh sb="98" eb="99">
      <t>ヌ</t>
    </rPh>
    <rPh sb="100" eb="103">
      <t>セッケイショ</t>
    </rPh>
    <rPh sb="104" eb="106">
      <t>セッケイ</t>
    </rPh>
    <rPh sb="106" eb="108">
      <t>ズメン</t>
    </rPh>
    <rPh sb="109" eb="111">
      <t>トッキ</t>
    </rPh>
    <rPh sb="111" eb="114">
      <t>シヨウショ</t>
    </rPh>
    <rPh sb="114" eb="115">
      <t>トウ</t>
    </rPh>
    <rPh sb="116" eb="118">
      <t>コウジ</t>
    </rPh>
    <rPh sb="118" eb="120">
      <t>ナイヨウ</t>
    </rPh>
    <rPh sb="121" eb="123">
      <t>カクニン</t>
    </rPh>
    <rPh sb="123" eb="125">
      <t>デキ</t>
    </rPh>
    <rPh sb="126" eb="128">
      <t>シリョウ</t>
    </rPh>
    <rPh sb="129" eb="130">
      <t>ウツ</t>
    </rPh>
    <phoneticPr fontId="28"/>
  </si>
  <si>
    <r>
      <t>　①</t>
    </r>
    <r>
      <rPr>
        <sz val="14"/>
        <rFont val="游ゴシック"/>
        <family val="3"/>
        <charset val="128"/>
      </rPr>
      <t>県からの諸協定に基づく「要請書」等の写し</t>
    </r>
    <r>
      <rPr>
        <sz val="14"/>
        <rFont val="游ゴシック"/>
        <family val="3"/>
        <scheme val="minor"/>
      </rPr>
      <t xml:space="preserve">
　※活動期間（着手・完了日）や実施企業名等の確認ができない場合は、確認できる資料を併せて添付</t>
    </r>
    <phoneticPr fontId="3" type="Hiragana"/>
  </si>
  <si>
    <r>
      <t>　</t>
    </r>
    <r>
      <rPr>
        <sz val="14"/>
        <rFont val="游ゴシック"/>
        <family val="3"/>
        <charset val="128"/>
      </rPr>
      <t xml:space="preserve">②工事実績情報システム（以下、コリンズという）の写し
</t>
    </r>
    <r>
      <rPr>
        <sz val="14"/>
        <rFont val="游ゴシック"/>
        <family val="3"/>
        <scheme val="minor"/>
      </rPr>
      <t>※登録されていない工事を記載（申請）する場合は「着手年月日」及び「完了年月日」が分かる資料</t>
    </r>
    <phoneticPr fontId="3" type="Hiragana"/>
  </si>
  <si>
    <t>-</t>
    <phoneticPr fontId="90"/>
  </si>
  <si>
    <t>秋田県秋田地域振興局建設部</t>
    <phoneticPr fontId="90"/>
  </si>
  <si>
    <t>06-XX10-ZZ
○○工事</t>
    <phoneticPr fontId="90"/>
  </si>
  <si>
    <t>道路側溝据付工
L=300m</t>
    <phoneticPr fontId="90"/>
  </si>
  <si>
    <t>ka00000000</t>
    <phoneticPr fontId="90"/>
  </si>
  <si>
    <t>R7</t>
    <phoneticPr fontId="90"/>
  </si>
  <si>
    <t>活動実績あり</t>
    <phoneticPr fontId="3"/>
  </si>
  <si>
    <t>活動実績なし</t>
    <phoneticPr fontId="3"/>
  </si>
  <si>
    <r>
      <t>活動実績</t>
    </r>
    <r>
      <rPr>
        <sz val="14"/>
        <rFont val="ＭＳ Ｐ明朝"/>
        <family val="1"/>
        <charset val="128"/>
      </rPr>
      <t>の有無</t>
    </r>
    <rPh sb="5" eb="7">
      <t>ウム</t>
    </rPh>
    <phoneticPr fontId="3"/>
  </si>
  <si>
    <t>a：活動実績あり（工事箇所と同一管内の実績の場合）</t>
    <phoneticPr fontId="28"/>
  </si>
  <si>
    <t>b：活動実績なし（工事箇所と同一管内以外の実績の場合）</t>
  </si>
  <si>
    <t>b：活動実績あり（工事箇所と同一管内以外の実績の場合）</t>
    <phoneticPr fontId="28"/>
  </si>
  <si>
    <t>Va00000000</t>
    <phoneticPr fontId="90"/>
  </si>
  <si>
    <t>07-XX10-YY
○○災害復旧工事</t>
    <phoneticPr fontId="90"/>
  </si>
  <si>
    <t>☆☆　☆☆</t>
    <phoneticPr fontId="90"/>
  </si>
  <si>
    <t>１級土木施工管理技士</t>
    <phoneticPr fontId="90"/>
  </si>
  <si>
    <t>○○　○○</t>
    <phoneticPr fontId="90"/>
  </si>
  <si>
    <t>○○プラント</t>
    <phoneticPr fontId="90"/>
  </si>
  <si>
    <t>06-XX10-ZZ
●●維持管理業務</t>
    <phoneticPr fontId="90"/>
  </si>
  <si>
    <t>015483</t>
    <phoneticPr fontId="90"/>
  </si>
  <si>
    <t>△△　△△</t>
    <phoneticPr fontId="90"/>
  </si>
  <si>
    <t>秋田県秋田地域試振興局建設部</t>
    <phoneticPr fontId="90"/>
  </si>
  <si>
    <t>06-XX10-ZZ
●●工事</t>
    <phoneticPr fontId="90"/>
  </si>
  <si>
    <t>●●協会</t>
    <phoneticPr fontId="90"/>
  </si>
  <si>
    <t>土工　N=一式</t>
    <phoneticPr fontId="90"/>
  </si>
  <si>
    <r>
      <t xml:space="preserve">配置予定職種【入力】
</t>
    </r>
    <r>
      <rPr>
        <b/>
        <u/>
        <sz val="14"/>
        <color rgb="FFFF0000"/>
        <rFont val="ＭＳ Ｐ明朝"/>
        <family val="1"/>
        <charset val="128"/>
      </rPr>
      <t>「履行義務」</t>
    </r>
    <rPh sb="0" eb="2">
      <t>ハイチ</t>
    </rPh>
    <rPh sb="2" eb="4">
      <t>ヨテイ</t>
    </rPh>
    <rPh sb="4" eb="6">
      <t>ショクシュ</t>
    </rPh>
    <rPh sb="7" eb="9">
      <t>ニュウリョク</t>
    </rPh>
    <phoneticPr fontId="28"/>
  </si>
  <si>
    <t>ａ．ＣＣＵＳレベル４の技能者の配置</t>
  </si>
  <si>
    <t>土工　N=１式</t>
    <phoneticPr fontId="90"/>
  </si>
  <si>
    <t>機械土工技能者</t>
    <phoneticPr fontId="90"/>
  </si>
  <si>
    <t>　②宣言有効期間の末尾がわかる資料の写し</t>
    <rPh sb="2" eb="4">
      <t>せんげん</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</si>
  <si>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P24～P25】</t>
    </r>
    <rPh sb="2" eb="4">
      <t>キギョウ</t>
    </rPh>
    <rPh sb="5" eb="7">
      <t>ドウシュ</t>
    </rPh>
    <rPh sb="7" eb="9">
      <t>コウジ</t>
    </rPh>
    <rPh sb="10" eb="12">
      <t>セコウ</t>
    </rPh>
    <rPh sb="12" eb="14">
      <t>ジッセキ</t>
    </rPh>
    <phoneticPr fontId="28"/>
  </si>
  <si>
    <r>
      <t xml:space="preserve">２．企業の同格付工種における工事成績評定点
</t>
    </r>
    <r>
      <rPr>
        <u/>
        <sz val="14"/>
        <color theme="9" tint="-0.249977111117893"/>
        <rFont val="ＭＳ Ｐ明朝"/>
        <family val="1"/>
        <charset val="128"/>
      </rPr>
      <t>【手引き　P26】</t>
    </r>
    <rPh sb="23" eb="25">
      <t>テビ</t>
    </rPh>
    <phoneticPr fontId="3"/>
  </si>
  <si>
    <r>
      <t>４－１．主たる営業所の所在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</si>
  <si>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r>
      <t>４－２．主たる営業所の所在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</si>
  <si>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r>
      <t>４－３．主たる営業所の所在</t>
    </r>
    <r>
      <rPr>
        <u/>
        <sz val="14"/>
        <color theme="9" tint="-0.249977111117893"/>
        <rFont val="ＭＳ Ｐ明朝"/>
        <family val="1"/>
        <charset val="128"/>
      </rPr>
      <t>【手引き　P31】</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</si>
  <si>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r>
      <t xml:space="preserve">６．企業の特定工事の受注実績
</t>
    </r>
    <r>
      <rPr>
        <sz val="14"/>
        <color theme="9" tint="-0.249977111117893"/>
        <rFont val="ＭＳ Ｐ明朝"/>
        <family val="1"/>
        <charset val="128"/>
      </rPr>
      <t>【手引き　P33】</t>
    </r>
    <phoneticPr fontId="3"/>
  </si>
  <si>
    <r>
      <t xml:space="preserve">《評価項目①》
女性技術者の在籍
</t>
    </r>
    <r>
      <rPr>
        <sz val="14"/>
        <color theme="9" tint="-0.249977111117893"/>
        <rFont val="ＭＳ Ｐ明朝"/>
        <family val="1"/>
        <charset val="128"/>
      </rPr>
      <t>【手引きP34～P37】</t>
    </r>
    <rPh sb="1" eb="3">
      <t>ヒョウカ</t>
    </rPh>
    <rPh sb="3" eb="5">
      <t>コウモク</t>
    </rPh>
    <rPh sb="8" eb="10">
      <t>ジョセイ</t>
    </rPh>
    <rPh sb="10" eb="13">
      <t>ギジュツシャ</t>
    </rPh>
    <rPh sb="14" eb="16">
      <t>ザイセキ</t>
    </rPh>
    <phoneticPr fontId="3"/>
  </si>
  <si>
    <r>
      <t xml:space="preserve">《評価項目②》
新卒者又は離職者
の雇用実績
</t>
    </r>
    <r>
      <rPr>
        <sz val="14"/>
        <color theme="9" tint="-0.249977111117893"/>
        <rFont val="ＭＳ Ｐ明朝"/>
        <family val="1"/>
        <charset val="128"/>
      </rPr>
      <t>【手引きP34～P37】</t>
    </r>
    <phoneticPr fontId="3"/>
  </si>
  <si>
    <r>
      <t xml:space="preserve">《評価項目③》
ワークライフバラ
ンス企業認定等の
取得
</t>
    </r>
    <r>
      <rPr>
        <sz val="14"/>
        <color theme="9" tint="-0.249977111117893"/>
        <rFont val="ＭＳ Ｐ明朝"/>
        <family val="1"/>
        <charset val="128"/>
      </rPr>
      <t>【手引きP34～P37】</t>
    </r>
    <rPh sb="1" eb="3">
      <t>ヒョウカ</t>
    </rPh>
    <rPh sb="3" eb="5">
      <t>コウモク</t>
    </rPh>
    <phoneticPr fontId="3"/>
  </si>
  <si>
    <r>
      <t xml:space="preserve">《評価項目④》
職業体験等の実施
</t>
    </r>
    <r>
      <rPr>
        <sz val="14"/>
        <color theme="9" tint="-0.249977111117893"/>
        <rFont val="ＭＳ Ｐ明朝"/>
        <family val="1"/>
        <charset val="128"/>
      </rPr>
      <t>【手引きP34～P37】</t>
    </r>
    <phoneticPr fontId="3"/>
  </si>
  <si>
    <r>
      <t xml:space="preserve">８．モデル工事等への取組
</t>
    </r>
    <r>
      <rPr>
        <u/>
        <sz val="14"/>
        <color theme="9" tint="-0.249977111117893"/>
        <rFont val="ＭＳ Ｐ明朝"/>
        <family val="1"/>
        <charset val="128"/>
      </rPr>
      <t>【手引き　P38～P39】</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</si>
  <si>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P40～P44】</t>
    </r>
    <phoneticPr fontId="3"/>
  </si>
  <si>
    <r>
      <t xml:space="preserve">１０．建設技能者を大切にする企業の自主宣言の公表の有無
</t>
    </r>
    <r>
      <rPr>
        <u/>
        <sz val="14"/>
        <color theme="9" tint="-0.249977111117893"/>
        <rFont val="ＭＳ Ｐ明朝"/>
        <family val="1"/>
        <charset val="128"/>
      </rPr>
      <t>【手引き　P45】</t>
    </r>
    <phoneticPr fontId="3"/>
  </si>
  <si>
    <r>
      <t xml:space="preserve">１１．主要材料の製造・施行の管理体制（コンクリート又はアスファルト）
</t>
    </r>
    <r>
      <rPr>
        <u/>
        <sz val="14"/>
        <color theme="9" tint="-0.249977111117893"/>
        <rFont val="ＭＳ Ｐ明朝"/>
        <family val="1"/>
        <charset val="128"/>
      </rPr>
      <t>【手引き　P46～P47】</t>
    </r>
    <rPh sb="3" eb="5">
      <t>シュヨウ</t>
    </rPh>
    <rPh sb="5" eb="7">
      <t>ザイリョウ</t>
    </rPh>
    <rPh sb="8" eb="10">
      <t>セイゾウ</t>
    </rPh>
    <rPh sb="11" eb="13">
      <t>セコウ</t>
    </rPh>
    <rPh sb="14" eb="16">
      <t>カンリ</t>
    </rPh>
    <rPh sb="16" eb="18">
      <t>タイセイ</t>
    </rPh>
    <rPh sb="25" eb="26">
      <t>マタ</t>
    </rPh>
    <phoneticPr fontId="3"/>
  </si>
  <si>
    <r>
      <t xml:space="preserve">１２．船舶の所有状況
</t>
    </r>
    <r>
      <rPr>
        <u/>
        <sz val="14"/>
        <color theme="9" tint="-0.249977111117893"/>
        <rFont val="ＭＳ Ｐ明朝"/>
        <family val="1"/>
        <charset val="128"/>
      </rPr>
      <t>【手引き　P48】</t>
    </r>
    <rPh sb="3" eb="5">
      <t>センパク</t>
    </rPh>
    <rPh sb="6" eb="8">
      <t>ショユウ</t>
    </rPh>
    <rPh sb="8" eb="10">
      <t>ジョウキョウ</t>
    </rPh>
    <phoneticPr fontId="3"/>
  </si>
  <si>
    <r>
      <t xml:space="preserve">１３．舗装機械の所有状況
</t>
    </r>
    <r>
      <rPr>
        <u/>
        <sz val="14"/>
        <color theme="9" tint="-0.249977111117893"/>
        <rFont val="ＭＳ Ｐ明朝"/>
        <family val="1"/>
        <charset val="128"/>
      </rPr>
      <t>【手引き　P49】</t>
    </r>
    <rPh sb="3" eb="5">
      <t>ホソウ</t>
    </rPh>
    <rPh sb="5" eb="7">
      <t>キカイ</t>
    </rPh>
    <rPh sb="8" eb="10">
      <t>ショユウ</t>
    </rPh>
    <rPh sb="10" eb="12">
      <t>ジョウキョウ</t>
    </rPh>
    <phoneticPr fontId="3"/>
  </si>
  <si>
    <r>
      <t xml:space="preserve">１４．建築物解体機械の所有状況
</t>
    </r>
    <r>
      <rPr>
        <u/>
        <sz val="14"/>
        <color theme="9" tint="-0.249977111117893"/>
        <rFont val="ＭＳ Ｐ明朝"/>
        <family val="1"/>
        <charset val="128"/>
      </rPr>
      <t>【手引き　P50】</t>
    </r>
    <rPh sb="3" eb="6">
      <t>ケンチクブツ</t>
    </rPh>
    <rPh sb="6" eb="8">
      <t>カイタイ</t>
    </rPh>
    <rPh sb="8" eb="10">
      <t>キカイ</t>
    </rPh>
    <rPh sb="11" eb="13">
      <t>ショユウ</t>
    </rPh>
    <rPh sb="13" eb="15">
      <t>ジョウキョウ</t>
    </rPh>
    <phoneticPr fontId="3"/>
  </si>
  <si>
    <r>
      <t xml:space="preserve">１５．公共土木施設の維持管理業務の実績
</t>
    </r>
    <r>
      <rPr>
        <u/>
        <sz val="14"/>
        <color theme="9" tint="-0.249977111117893"/>
        <rFont val="ＭＳ Ｐ明朝"/>
        <family val="1"/>
        <charset val="128"/>
      </rPr>
      <t>【手引き　P51】</t>
    </r>
    <rPh sb="3" eb="5">
      <t>コウキョウ</t>
    </rPh>
    <rPh sb="5" eb="6">
      <t>ド</t>
    </rPh>
    <rPh sb="6" eb="7">
      <t>モク</t>
    </rPh>
    <rPh sb="7" eb="9">
      <t>シセツ</t>
    </rPh>
    <rPh sb="10" eb="12">
      <t>イジ</t>
    </rPh>
    <rPh sb="12" eb="14">
      <t>カンリ</t>
    </rPh>
    <rPh sb="14" eb="16">
      <t>ギョウム</t>
    </rPh>
    <rPh sb="17" eb="19">
      <t>ジッセキ</t>
    </rPh>
    <phoneticPr fontId="28"/>
  </si>
  <si>
    <r>
      <t xml:space="preserve">１６．低入札受注による警告、指名差し控え、指名停止
</t>
    </r>
    <r>
      <rPr>
        <u/>
        <sz val="14"/>
        <color theme="9" tint="-0.249977111117893"/>
        <rFont val="ＭＳ Ｐ明朝"/>
        <family val="1"/>
        <charset val="128"/>
      </rPr>
      <t>【手引き　P52】</t>
    </r>
    <phoneticPr fontId="3"/>
  </si>
  <si>
    <r>
      <t xml:space="preserve">１７．若手・女性技術者の育成
</t>
    </r>
    <r>
      <rPr>
        <u/>
        <sz val="14"/>
        <color theme="9" tint="-0.249977111117893"/>
        <rFont val="ＭＳ Ｐ明朝"/>
        <family val="1"/>
        <charset val="128"/>
      </rPr>
      <t>【手引きP53～P54】</t>
    </r>
    <rPh sb="6" eb="8">
      <t>ジョセイ</t>
    </rPh>
    <phoneticPr fontId="3"/>
  </si>
  <si>
    <r>
      <t>１８．配置予定技術者の同種工事の施工実績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P55～P56】</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</si>
  <si>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P57～P58】
</t>
    </r>
    <phoneticPr fontId="3"/>
  </si>
  <si>
    <r>
      <t>２０．配置予定技術者の継続教育（ＣＰＤ）の取組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ケイゾク</t>
    </rPh>
    <rPh sb="13" eb="15">
      <t>キョウイク</t>
    </rPh>
    <rPh sb="21" eb="23">
      <t>トリクミ</t>
    </rPh>
    <phoneticPr fontId="3"/>
  </si>
  <si>
    <r>
      <t>２１．配置予定技術者の保有資格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P61～P62】</t>
    </r>
    <rPh sb="3" eb="5">
      <t>ハイチ</t>
    </rPh>
    <rPh sb="5" eb="7">
      <t>ヨテイ</t>
    </rPh>
    <rPh sb="7" eb="10">
      <t>ギジュツシャ</t>
    </rPh>
    <rPh sb="11" eb="13">
      <t>ホユウ</t>
    </rPh>
    <rPh sb="13" eb="15">
      <t>シカク</t>
    </rPh>
    <rPh sb="29" eb="31">
      <t>テビ</t>
    </rPh>
    <phoneticPr fontId="3"/>
  </si>
  <si>
    <r>
      <t>２２．当該工事における登録基幹技能者等の配置</t>
    </r>
    <r>
      <rPr>
        <u/>
        <sz val="14"/>
        <color theme="9" tint="-0.249977111117893"/>
        <rFont val="ＭＳ Ｐ明朝"/>
        <family val="1"/>
        <charset val="128"/>
      </rPr>
      <t>【手引き　P63～P66】</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</si>
  <si>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r>
      <t xml:space="preserve">２３．熟練技能者の現場配置
</t>
    </r>
    <r>
      <rPr>
        <u/>
        <sz val="14"/>
        <color theme="9" tint="-0.249977111117893"/>
        <rFont val="ＭＳ Ｐ明朝"/>
        <family val="1"/>
        <charset val="128"/>
      </rPr>
      <t>【手引き　P67】</t>
    </r>
    <rPh sb="15" eb="17">
      <t>テビ</t>
    </rPh>
    <phoneticPr fontId="3"/>
  </si>
  <si>
    <r>
      <t xml:space="preserve">６．企業の特定工事の受注実績
</t>
    </r>
    <r>
      <rPr>
        <sz val="14"/>
        <color theme="9" tint="-0.249977111117893"/>
        <rFont val="ＭＳ Ｐ明朝"/>
        <family val="1"/>
        <charset val="128"/>
      </rPr>
      <t>【手引き　P33】</t>
    </r>
    <phoneticPr fontId="90"/>
  </si>
  <si>
    <r>
      <t xml:space="preserve">《評価項目②》
新卒者又は離職者
の雇用実績
</t>
    </r>
    <r>
      <rPr>
        <sz val="14"/>
        <color theme="9" tint="-0.249977111117893"/>
        <rFont val="ＭＳ Ｐ明朝"/>
        <family val="1"/>
        <charset val="128"/>
      </rPr>
      <t>【手引きP34～P37】</t>
    </r>
    <phoneticPr fontId="90"/>
  </si>
  <si>
    <r>
      <t xml:space="preserve">《評価項目④》
職業体験等の実施
</t>
    </r>
    <r>
      <rPr>
        <sz val="14"/>
        <color theme="9" tint="-0.249977111117893"/>
        <rFont val="ＭＳ Ｐ明朝"/>
        <family val="1"/>
        <charset val="128"/>
      </rPr>
      <t>【手引きP34～P37】</t>
    </r>
    <phoneticPr fontId="90"/>
  </si>
  <si>
    <r>
      <t xml:space="preserve">９．企業の賃金水準向上に向けた取組
</t>
    </r>
    <r>
      <rPr>
        <u/>
        <sz val="14"/>
        <color theme="9" tint="-0.249977111117893"/>
        <rFont val="ＭＳ Ｐ明朝"/>
        <family val="1"/>
        <charset val="128"/>
      </rPr>
      <t>【手引き　P40～P44】</t>
    </r>
    <phoneticPr fontId="90"/>
  </si>
  <si>
    <r>
      <t>５．秋田県との</t>
    </r>
    <r>
      <rPr>
        <sz val="14"/>
        <rFont val="ＭＳ Ｐ明朝"/>
        <family val="1"/>
        <charset val="128"/>
      </rPr>
      <t>諸</t>
    </r>
    <r>
      <rPr>
        <sz val="14"/>
        <rFont val="ＭＳ Ｐ明朝"/>
        <family val="1"/>
      </rPr>
      <t xml:space="preserve">協定に基づく活動実績
</t>
    </r>
    <r>
      <rPr>
        <u/>
        <sz val="14"/>
        <color theme="9" tint="-0.249977111117893"/>
        <rFont val="ＭＳ Ｐ明朝"/>
        <family val="1"/>
        <charset val="128"/>
      </rPr>
      <t>【手引き　P32】</t>
    </r>
    <rPh sb="2" eb="5">
      <t>アキタケン</t>
    </rPh>
    <rPh sb="7" eb="8">
      <t>ショ</t>
    </rPh>
    <phoneticPr fontId="3"/>
  </si>
  <si>
    <r>
      <t>５．秋田県との</t>
    </r>
    <r>
      <rPr>
        <sz val="14"/>
        <rFont val="ＭＳ Ｐ明朝"/>
        <family val="1"/>
        <charset val="128"/>
      </rPr>
      <t>諸</t>
    </r>
    <r>
      <rPr>
        <sz val="14"/>
        <rFont val="ＭＳ Ｐ明朝"/>
        <family val="1"/>
      </rPr>
      <t xml:space="preserve">協定に基づく活動実績
</t>
    </r>
    <r>
      <rPr>
        <sz val="14"/>
        <color theme="9" tint="-0.249977111117893"/>
        <rFont val="ＭＳ Ｐ明朝"/>
        <family val="1"/>
        <charset val="128"/>
      </rPr>
      <t>【手引き　P32】</t>
    </r>
    <rPh sb="2" eb="5">
      <t>アキタケン</t>
    </rPh>
    <rPh sb="7" eb="8">
      <t>ショ</t>
    </rPh>
    <phoneticPr fontId="3"/>
  </si>
  <si>
    <t>５．
秋田県との諸協定に基づく活動実績</t>
    <rPh sb="3" eb="6">
      <t>あきたけん</t>
    </rPh>
    <rPh sb="8" eb="9">
      <t>しょ</t>
    </rPh>
    <phoneticPr fontId="3" type="Hiragana"/>
  </si>
  <si>
    <t>５．
秋田県との諸協定に基づく活動実績</t>
    <rPh sb="3" eb="6">
      <t>アキタケン</t>
    </rPh>
    <rPh sb="8" eb="9">
      <t>ショ</t>
    </rPh>
    <phoneticPr fontId="3"/>
  </si>
  <si>
    <t>３．(Ⅰ)(Ⅱ)
企業の秋田県優良建設産業表彰等の実績の有無</t>
    <rPh sb="9" eb="11">
      <t>キギョウ</t>
    </rPh>
    <rPh sb="12" eb="15">
      <t>アキタケン</t>
    </rPh>
    <rPh sb="15" eb="17">
      <t>ユウリョウ</t>
    </rPh>
    <rPh sb="17" eb="19">
      <t>ケンセツ</t>
    </rPh>
    <rPh sb="19" eb="21">
      <t>サンギョウ</t>
    </rPh>
    <rPh sb="21" eb="23">
      <t>ヒョウショウ</t>
    </rPh>
    <rPh sb="23" eb="24">
      <t>トウ</t>
    </rPh>
    <rPh sb="25" eb="27">
      <t>ジッセキ</t>
    </rPh>
    <rPh sb="28" eb="30">
      <t>ウム</t>
    </rPh>
    <phoneticPr fontId="28"/>
  </si>
  <si>
    <r>
      <t>　②</t>
    </r>
    <r>
      <rPr>
        <sz val="14"/>
        <rFont val="游ゴシック"/>
        <family val="3"/>
        <charset val="128"/>
      </rPr>
      <t>性別及び３月以上の雇用関係及び常勤性があることを確認できる直近の「健康保険・厚生年金保険被保険者標準報酬決定通知書」及び「雇用保険被保険者資格喪失届・氏名変更届（資格取得年月日と事業所名の記載があるもの。）等の写し又はこれらに準ずる資料（性別を確認できる資料）の写し</t>
    </r>
    <phoneticPr fontId="3" type="Hiragana"/>
  </si>
  <si>
    <t>　③雇用関係及び常勤性があることを確認できる直近の「健康保険・厚生年金保険被保険者標準報酬決定通知書」及び「雇用保険被保険者資格喪失届・氏名変更届（資格取得年月日と事業所名の記載があるもの。）等の写し又はこれらに準ずる資料の写し</t>
    <phoneticPr fontId="3" type="Hiragana"/>
  </si>
  <si>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いずれの書類も提出されない場合は評価対象としない</t>
    <phoneticPr fontId="28"/>
  </si>
  <si>
    <t>　①表彰状、認定証、一般事業主行動計画策定・変更届（労働局が受付したもの）などの写し</t>
    <phoneticPr fontId="3" type="Hiragana"/>
  </si>
  <si>
    <t>無し※若手技術者の現場代理人への配置又は女性技術者の配置で申請する場合は、配置技術者の氏名、生年月日及び性別を確認できる資料（「健康保険・厚生年金保険被保険者標準報酬決定通知書」及び「雇用保険被保険者資格喪失届・氏名変更届（資格取得年月日と事業所名の記載があるもの。）等の写し又はこれらに準ずる資料等の写し）を添付</t>
    <phoneticPr fontId="28"/>
  </si>
  <si>
    <t>　③秋田県内にある営業所等の社員の直近の健康保険・厚生年金被保険者標準報酬決定通知書写し等（高齢者等により提出できない場合にあっては、職員の常勤性を確認できる書類）</t>
    <phoneticPr fontId="3" type="Hiragana"/>
  </si>
  <si>
    <r>
      <t xml:space="preserve">３．(Ⅰ)企業の秋田県優良建設産業表彰等の実績の有無
</t>
    </r>
    <r>
      <rPr>
        <sz val="14"/>
        <color theme="9" tint="-0.249977111117893"/>
        <rFont val="ＭＳ Ｐ明朝"/>
        <family val="1"/>
        <charset val="128"/>
      </rPr>
      <t>【手引き　P27】</t>
    </r>
    <rPh sb="5" eb="7">
      <t>キギョウ</t>
    </rPh>
    <rPh sb="8" eb="11">
      <t>アキタケン</t>
    </rPh>
    <rPh sb="11" eb="13">
      <t>ユウリョウ</t>
    </rPh>
    <rPh sb="13" eb="15">
      <t>ケンセツ</t>
    </rPh>
    <rPh sb="15" eb="17">
      <t>サンギョウ</t>
    </rPh>
    <rPh sb="17" eb="19">
      <t>ヒョウショウ</t>
    </rPh>
    <rPh sb="19" eb="20">
      <t>トウ</t>
    </rPh>
    <rPh sb="21" eb="23">
      <t>ジッセキ</t>
    </rPh>
    <rPh sb="24" eb="26">
      <t>ウム</t>
    </rPh>
    <phoneticPr fontId="28"/>
  </si>
  <si>
    <r>
      <t xml:space="preserve">３．(Ⅱ)企業の秋田県優良建設産業表彰等の実績の有無
</t>
    </r>
    <r>
      <rPr>
        <sz val="14"/>
        <color theme="9" tint="-0.249977111117893"/>
        <rFont val="ＭＳ Ｐ明朝"/>
        <family val="1"/>
        <charset val="128"/>
      </rPr>
      <t>【手引き　P28】</t>
    </r>
    <rPh sb="5" eb="7">
      <t>キギョウ</t>
    </rPh>
    <rPh sb="8" eb="11">
      <t>アキタケン</t>
    </rPh>
    <rPh sb="11" eb="13">
      <t>ユウリョウ</t>
    </rPh>
    <rPh sb="13" eb="15">
      <t>ケンセツ</t>
    </rPh>
    <rPh sb="15" eb="17">
      <t>サンギョウ</t>
    </rPh>
    <rPh sb="17" eb="19">
      <t>ヒョウショウ</t>
    </rPh>
    <rPh sb="19" eb="20">
      <t>トウ</t>
    </rPh>
    <rPh sb="21" eb="23">
      <t>ジッセキ</t>
    </rPh>
    <rPh sb="24" eb="26">
      <t>ウム</t>
    </rPh>
    <phoneticPr fontId="28"/>
  </si>
  <si>
    <t>　①当該工事の「本工事費内訳書」、「工事費明細書（設計図書の金抜き設計書）」等に、申告する登録基幹技能者等を配置する作業内容が確認出来るよう示し、添付</t>
    <phoneticPr fontId="3" type="Hiragana"/>
  </si>
  <si>
    <t>　①当該工事の「本工事費内訳書」、「工事費明細書（設計図書の金抜き設計書）」等に、申告する熟練技能者を配置する作業内容が確認出来るよう示し、添付</t>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</si>
</sst>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
      <sz val="6"/>
      <name val="游ゴシック"/>
      <family val="3"/>
      <charset val="128"/>
      <scheme val="minor"/>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0">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48">
    <xf numFmtId="0" fontId="0" fillId="0" borderId="0" xfId="0">
      <alignment vertical="center"/>
    </xf>
    <xf numFmtId="0" fontId="4" fillId="0" borderId="0" xfId="0" applyFont="1" applyAlignment="1"/>
    <xf numFmtId="0" fontId="4" fillId="2" borderId="0" xfId="0" applyFont="1" applyFill="1" applyAlignment="1"/>
    <xf numFmtId="0" fontId="5" fillId="0" borderId="0" xfId="0" applyFont="1" applyAlignment="1"/>
    <xf numFmtId="0" fontId="4" fillId="2" borderId="0" xfId="0" applyFont="1" applyFill="1" applyAlignment="1">
      <alignment wrapText="1"/>
    </xf>
    <xf numFmtId="0" fontId="6" fillId="0" borderId="0" xfId="0" applyFont="1" applyAlignment="1"/>
    <xf numFmtId="0" fontId="4" fillId="0" borderId="0" xfId="6" applyFont="1" applyAlignment="1">
      <alignment vertical="center"/>
    </xf>
    <xf numFmtId="0" fontId="4" fillId="0" borderId="0" xfId="0" applyFont="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6" fillId="3" borderId="0" xfId="0" applyFont="1" applyFill="1">
      <alignment vertical="center"/>
    </xf>
    <xf numFmtId="0" fontId="17" fillId="0" borderId="0" xfId="0" applyFont="1" applyAlignment="1">
      <alignment vertical="center" wrapText="1"/>
    </xf>
    <xf numFmtId="0" fontId="13" fillId="3" borderId="0" xfId="0" applyFont="1" applyFill="1">
      <alignment vertical="center"/>
    </xf>
    <xf numFmtId="0" fontId="18" fillId="3" borderId="0" xfId="0" applyFont="1" applyFill="1" applyAlignment="1">
      <alignment vertical="top"/>
    </xf>
    <xf numFmtId="0" fontId="19" fillId="3" borderId="0" xfId="0" applyFont="1" applyFill="1" applyAlignment="1">
      <alignment horizontal="right" vertical="center" wrapText="1"/>
    </xf>
    <xf numFmtId="0" fontId="17" fillId="0" borderId="6" xfId="0" applyFont="1" applyBorder="1" applyAlignment="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lignment horizontal="right" vertical="top"/>
    </xf>
    <xf numFmtId="0" fontId="19" fillId="3" borderId="0" xfId="0" applyFont="1" applyFill="1" applyAlignment="1">
      <alignment horizontal="left" vertical="center" wrapText="1"/>
    </xf>
    <xf numFmtId="0" fontId="17" fillId="0" borderId="6" xfId="0" applyFont="1" applyBorder="1" applyAlignment="1">
      <alignment horizontal="left" vertical="center" wrapText="1"/>
    </xf>
    <xf numFmtId="0" fontId="19" fillId="0" borderId="0" xfId="0" applyFont="1" applyAlignment="1">
      <alignment horizontal="left" vertical="top" wrapText="1"/>
    </xf>
    <xf numFmtId="0" fontId="19" fillId="3" borderId="0" xfId="0" applyFont="1" applyFill="1" applyAlignment="1">
      <alignment horizontal="center" vertical="center" wrapText="1"/>
    </xf>
    <xf numFmtId="0" fontId="19" fillId="3" borderId="0" xfId="0" applyFont="1" applyFill="1">
      <alignment vertical="center"/>
    </xf>
    <xf numFmtId="177" fontId="15" fillId="6" borderId="6" xfId="0" applyNumberFormat="1" applyFont="1" applyFill="1" applyBorder="1" applyAlignment="1">
      <alignment horizontal="center" vertical="center"/>
    </xf>
    <xf numFmtId="0" fontId="19" fillId="0" borderId="0" xfId="0" applyFont="1" applyAlignment="1">
      <alignment horizontal="left" vertical="top"/>
    </xf>
    <xf numFmtId="0" fontId="19" fillId="3" borderId="0" xfId="0" applyFont="1" applyFill="1" applyAlignment="1">
      <alignment horizontal="left" vertical="center"/>
    </xf>
    <xf numFmtId="0" fontId="17" fillId="0" borderId="6" xfId="0" applyFont="1" applyBorder="1" applyAlignment="1">
      <alignment vertical="center" wrapText="1"/>
    </xf>
    <xf numFmtId="0" fontId="17" fillId="0" borderId="6" xfId="0" quotePrefix="1" applyFont="1" applyBorder="1" applyAlignment="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Border="1" applyAlignment="1">
      <alignment horizontal="center" vertical="center" wrapText="1"/>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Border="1" applyAlignment="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lignment horizontal="left" vertical="center" shrinkToFit="1"/>
    </xf>
    <xf numFmtId="0" fontId="17" fillId="0" borderId="17" xfId="0" applyFont="1" applyBorder="1" applyAlignment="1">
      <alignment horizontal="center" vertical="center" wrapText="1"/>
    </xf>
    <xf numFmtId="0" fontId="21" fillId="0" borderId="6" xfId="0" applyFont="1" applyBorder="1" applyAlignment="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23" fillId="3" borderId="0" xfId="0" applyFont="1" applyFill="1" applyAlignment="1">
      <alignment horizontal="center" vertical="center" wrapText="1"/>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lignment horizontal="center" vertical="center"/>
    </xf>
    <xf numFmtId="0" fontId="13" fillId="9" borderId="6" xfId="0" applyFont="1" applyFill="1" applyBorder="1">
      <alignment vertical="center"/>
    </xf>
    <xf numFmtId="0" fontId="13" fillId="9" borderId="0" xfId="0" applyFont="1" applyFill="1">
      <alignment vertical="center"/>
    </xf>
    <xf numFmtId="0" fontId="0" fillId="9" borderId="0" xfId="7" applyFont="1" applyFill="1">
      <alignment vertical="center"/>
    </xf>
    <xf numFmtId="0" fontId="13" fillId="9" borderId="9" xfId="0" applyFont="1" applyFill="1" applyBorder="1">
      <alignment vertical="center"/>
    </xf>
    <xf numFmtId="0" fontId="13" fillId="9" borderId="22" xfId="0" applyFont="1" applyFill="1" applyBorder="1">
      <alignment vertical="center"/>
    </xf>
    <xf numFmtId="0" fontId="13" fillId="9" borderId="13" xfId="0" applyFont="1" applyFill="1" applyBorder="1">
      <alignment vertical="center"/>
    </xf>
    <xf numFmtId="0" fontId="13" fillId="9" borderId="21" xfId="0" applyFont="1" applyFill="1" applyBorder="1">
      <alignment vertical="center"/>
    </xf>
    <xf numFmtId="0" fontId="13" fillId="9" borderId="23" xfId="0" applyFont="1" applyFill="1" applyBorder="1">
      <alignment vertical="center"/>
    </xf>
    <xf numFmtId="0" fontId="13" fillId="9" borderId="0" xfId="0" applyFont="1" applyFill="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shrinkToFit="1"/>
    </xf>
    <xf numFmtId="0" fontId="13" fillId="9" borderId="21" xfId="0" applyFont="1" applyFill="1" applyBorder="1" applyAlignment="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4" xfId="0" applyFont="1" applyFill="1" applyBorder="1" applyAlignment="1">
      <alignment vertical="center" wrapText="1"/>
    </xf>
    <xf numFmtId="0" fontId="13" fillId="9" borderId="26" xfId="0" applyFont="1" applyFill="1" applyBorder="1" applyAlignment="1">
      <alignment vertical="center" wrapText="1"/>
    </xf>
    <xf numFmtId="0" fontId="13" fillId="9" borderId="24" xfId="0" applyFont="1" applyFill="1" applyBorder="1" applyAlignment="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lignment horizontal="center" vertical="center" wrapText="1"/>
    </xf>
    <xf numFmtId="0" fontId="13" fillId="9" borderId="30" xfId="0" applyFont="1" applyFill="1" applyBorder="1" applyAlignment="1">
      <alignment vertical="top" wrapText="1"/>
    </xf>
    <xf numFmtId="176" fontId="15" fillId="9" borderId="31" xfId="8" applyNumberFormat="1" applyFont="1" applyFill="1" applyBorder="1" applyAlignment="1" applyProtection="1">
      <alignment horizontal="center" vertical="center" wrapText="1"/>
    </xf>
    <xf numFmtId="0" fontId="13" fillId="9" borderId="28" xfId="0" applyFont="1" applyFill="1" applyBorder="1" applyAlignment="1">
      <alignment vertical="center" wrapText="1"/>
    </xf>
    <xf numFmtId="0" fontId="13" fillId="9" borderId="4" xfId="0" applyFont="1" applyFill="1" applyBorder="1" applyAlignment="1">
      <alignment vertical="center" wrapText="1"/>
    </xf>
    <xf numFmtId="0" fontId="13" fillId="9" borderId="28" xfId="0" applyFont="1" applyFill="1" applyBorder="1" applyAlignment="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lignment wrapText="1"/>
    </xf>
    <xf numFmtId="0" fontId="13" fillId="0" borderId="0" xfId="0" applyFont="1" applyAlignment="1">
      <alignment wrapText="1"/>
    </xf>
    <xf numFmtId="0" fontId="13" fillId="0" borderId="32" xfId="0" applyFont="1" applyBorder="1" applyAlignment="1">
      <alignment vertical="top"/>
    </xf>
    <xf numFmtId="0" fontId="13" fillId="9" borderId="32" xfId="0" applyFont="1" applyFill="1" applyBorder="1" applyAlignment="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Alignment="1">
      <alignment vertical="top"/>
    </xf>
    <xf numFmtId="0" fontId="13" fillId="9" borderId="30" xfId="0" applyFont="1" applyFill="1" applyBorder="1" applyAlignment="1">
      <alignment vertical="center" wrapText="1"/>
    </xf>
    <xf numFmtId="0" fontId="13" fillId="9" borderId="33" xfId="0" applyFont="1" applyFill="1" applyBorder="1" applyAlignment="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lignment wrapText="1"/>
    </xf>
    <xf numFmtId="0" fontId="13" fillId="0" borderId="0" xfId="0" applyFont="1" applyAlignment="1">
      <alignment vertical="top" wrapText="1"/>
    </xf>
    <xf numFmtId="0" fontId="13" fillId="9" borderId="0" xfId="0" applyFont="1" applyFill="1" applyAlignment="1">
      <alignment vertical="top" wrapText="1"/>
    </xf>
    <xf numFmtId="0" fontId="27" fillId="0" borderId="0" xfId="0" applyFont="1" applyAlignment="1"/>
    <xf numFmtId="176" fontId="15" fillId="9" borderId="24" xfId="8" applyNumberFormat="1" applyFont="1" applyFill="1" applyBorder="1" applyAlignment="1" applyProtection="1">
      <alignment horizontal="center" vertical="top" wrapText="1"/>
    </xf>
    <xf numFmtId="176" fontId="15" fillId="9" borderId="28" xfId="8" applyNumberFormat="1" applyFont="1" applyFill="1" applyBorder="1" applyAlignment="1" applyProtection="1">
      <alignment horizontal="center" vertical="top" wrapText="1"/>
    </xf>
    <xf numFmtId="0" fontId="27" fillId="0" borderId="0" xfId="0" applyFont="1" applyAlignment="1">
      <alignment vertical="top"/>
    </xf>
    <xf numFmtId="0" fontId="13" fillId="9" borderId="30" xfId="0" applyFont="1" applyFill="1" applyBorder="1" applyAlignment="1">
      <alignment wrapText="1"/>
    </xf>
    <xf numFmtId="0" fontId="26" fillId="9" borderId="38" xfId="0" applyFont="1" applyFill="1" applyBorder="1" applyAlignment="1">
      <alignment horizontal="center" vertical="center" wrapText="1"/>
    </xf>
    <xf numFmtId="0" fontId="26" fillId="9" borderId="39"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0" xfId="0" applyFont="1" applyFill="1" applyBorder="1" applyAlignment="1">
      <alignment horizontal="center" vertical="center" wrapText="1"/>
    </xf>
    <xf numFmtId="177" fontId="15" fillId="9" borderId="36" xfId="0" applyNumberFormat="1" applyFont="1" applyFill="1" applyBorder="1" applyAlignment="1">
      <alignment horizontal="right" vertical="center" wrapText="1"/>
    </xf>
    <xf numFmtId="177" fontId="15" fillId="9" borderId="41" xfId="0" applyNumberFormat="1" applyFont="1" applyFill="1" applyBorder="1" applyAlignment="1">
      <alignment horizontal="right" vertical="center" wrapText="1"/>
    </xf>
    <xf numFmtId="177" fontId="15" fillId="9" borderId="42" xfId="0" applyNumberFormat="1" applyFont="1" applyFill="1" applyBorder="1" applyAlignment="1">
      <alignment horizontal="right" vertical="center" wrapText="1"/>
    </xf>
    <xf numFmtId="177" fontId="15" fillId="9" borderId="30" xfId="0" applyNumberFormat="1" applyFont="1" applyFill="1" applyBorder="1" applyAlignment="1">
      <alignment horizontal="right" vertical="center" wrapText="1"/>
    </xf>
    <xf numFmtId="0" fontId="26" fillId="9" borderId="43" xfId="0" applyFont="1" applyFill="1" applyBorder="1" applyAlignment="1">
      <alignment horizontal="center"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4"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48"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77" fontId="15" fillId="9" borderId="0" xfId="0" applyNumberFormat="1" applyFont="1" applyFill="1" applyAlignment="1">
      <alignment horizontal="right" vertical="center" wrapText="1"/>
    </xf>
    <xf numFmtId="0" fontId="17" fillId="0" borderId="0" xfId="0" applyFont="1" applyAlignment="1">
      <alignment horizontal="center" vertical="center" textRotation="255"/>
    </xf>
    <xf numFmtId="176" fontId="15" fillId="9" borderId="43" xfId="8" applyNumberFormat="1" applyFont="1" applyFill="1" applyBorder="1" applyAlignment="1" applyProtection="1">
      <alignment horizontal="center" vertical="center" wrapText="1"/>
    </xf>
    <xf numFmtId="0" fontId="26" fillId="9" borderId="0" xfId="0" applyFont="1" applyFill="1" applyAlignment="1">
      <alignment horizontal="center" vertical="center" wrapText="1"/>
    </xf>
    <xf numFmtId="0" fontId="4" fillId="0" borderId="0" xfId="0" applyFont="1" applyAlignment="1">
      <alignment wrapText="1"/>
    </xf>
    <xf numFmtId="0" fontId="15" fillId="3" borderId="0" xfId="0" applyFont="1" applyFill="1">
      <alignment vertical="center"/>
    </xf>
    <xf numFmtId="0" fontId="15" fillId="9" borderId="0" xfId="0" applyFont="1" applyFill="1">
      <alignment vertical="center"/>
    </xf>
    <xf numFmtId="0" fontId="15" fillId="9" borderId="6" xfId="0" applyFont="1" applyFill="1" applyBorder="1">
      <alignment vertical="center"/>
    </xf>
    <xf numFmtId="0" fontId="15" fillId="9" borderId="21" xfId="0" applyFont="1" applyFill="1" applyBorder="1">
      <alignment vertical="center"/>
    </xf>
    <xf numFmtId="0" fontId="15" fillId="9" borderId="0" xfId="0" applyFont="1" applyFill="1" applyAlignment="1">
      <alignment horizontal="center" vertical="center"/>
    </xf>
    <xf numFmtId="0" fontId="15" fillId="0" borderId="0" xfId="0" applyFont="1" applyAlignment="1">
      <alignment horizontal="left" vertical="center" shrinkToFit="1"/>
    </xf>
    <xf numFmtId="0" fontId="15" fillId="9" borderId="24" xfId="0" applyFont="1" applyFill="1" applyBorder="1" applyAlignment="1">
      <alignment horizontal="left" vertical="top" wrapText="1"/>
    </xf>
    <xf numFmtId="0" fontId="15" fillId="9" borderId="28" xfId="0" applyFont="1" applyFill="1" applyBorder="1" applyAlignment="1">
      <alignment vertical="top" wrapText="1"/>
    </xf>
    <xf numFmtId="0" fontId="15" fillId="9" borderId="30" xfId="0" applyFont="1" applyFill="1" applyBorder="1" applyAlignment="1">
      <alignment vertical="top" wrapText="1"/>
    </xf>
    <xf numFmtId="0" fontId="15" fillId="0" borderId="0" xfId="0" applyFont="1" applyAlignment="1">
      <alignment wrapText="1"/>
    </xf>
    <xf numFmtId="0" fontId="15" fillId="0" borderId="0" xfId="0" applyFont="1" applyAlignment="1"/>
    <xf numFmtId="0" fontId="15" fillId="9" borderId="39" xfId="0" applyFont="1" applyFill="1" applyBorder="1" applyAlignment="1">
      <alignment horizontal="center" vertical="center" wrapText="1"/>
    </xf>
    <xf numFmtId="0" fontId="8" fillId="3" borderId="5" xfId="7" applyFont="1" applyFill="1" applyBorder="1" applyAlignment="1">
      <alignment horizontal="left" vertical="center" wrapText="1"/>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Border="1" applyAlignment="1">
      <alignment horizontal="left" vertical="center" wrapText="1"/>
    </xf>
    <xf numFmtId="0" fontId="8" fillId="0" borderId="3" xfId="7" applyFont="1" applyBorder="1" applyAlignment="1">
      <alignment horizontal="left" vertical="center" wrapText="1"/>
    </xf>
    <xf numFmtId="0" fontId="8" fillId="0" borderId="4" xfId="7" applyFont="1" applyBorder="1" applyAlignment="1">
      <alignment horizontal="left" vertical="center" wrapText="1"/>
    </xf>
    <xf numFmtId="0" fontId="19" fillId="3" borderId="0" xfId="0" applyFont="1" applyFill="1" applyAlignment="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11" xfId="0" applyFont="1" applyFill="1" applyBorder="1" applyAlignment="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0" fontId="17" fillId="0" borderId="7" xfId="0" quotePrefix="1" applyFont="1" applyBorder="1" applyAlignment="1">
      <alignment horizontal="left" vertical="center" wrapText="1"/>
    </xf>
    <xf numFmtId="0" fontId="17" fillId="0" borderId="13" xfId="0" quotePrefix="1" applyFont="1" applyBorder="1" applyAlignment="1">
      <alignment horizontal="left" vertical="center" wrapText="1"/>
    </xf>
    <xf numFmtId="0" fontId="17" fillId="0" borderId="8" xfId="0" quotePrefix="1" applyFont="1" applyBorder="1" applyAlignment="1">
      <alignment horizontal="left" vertical="center" wrapText="1"/>
    </xf>
    <xf numFmtId="0" fontId="17" fillId="0" borderId="10" xfId="0" quotePrefix="1" applyFont="1" applyBorder="1" applyAlignment="1">
      <alignment horizontal="left" vertical="center" wrapText="1"/>
    </xf>
    <xf numFmtId="0" fontId="17" fillId="0" borderId="15" xfId="0" quotePrefix="1" applyFont="1" applyBorder="1" applyAlignment="1">
      <alignment horizontal="left" vertical="center" wrapText="1"/>
    </xf>
    <xf numFmtId="0" fontId="17" fillId="0" borderId="12" xfId="0" quotePrefix="1" applyFont="1" applyBorder="1" applyAlignment="1">
      <alignment horizontal="left" vertical="center" wrapText="1"/>
    </xf>
    <xf numFmtId="0" fontId="17" fillId="0" borderId="6" xfId="0" applyFont="1" applyBorder="1" applyAlignment="1">
      <alignment horizontal="center" vertical="center" wrapText="1"/>
    </xf>
    <xf numFmtId="0" fontId="17" fillId="6" borderId="14" xfId="0" applyFont="1" applyFill="1" applyBorder="1" applyAlignment="1">
      <alignment horizontal="center" vertical="center" wrapText="1" shrinkToFit="1"/>
    </xf>
    <xf numFmtId="0" fontId="17" fillId="6" borderId="17" xfId="0" applyFont="1" applyFill="1" applyBorder="1" applyAlignment="1">
      <alignment horizontal="center" vertical="center" shrinkToFit="1"/>
    </xf>
    <xf numFmtId="0" fontId="17" fillId="0" borderId="6" xfId="0" applyFont="1" applyBorder="1" applyAlignment="1">
      <alignment vertical="center" wrapText="1"/>
    </xf>
    <xf numFmtId="0" fontId="17" fillId="5" borderId="6" xfId="0" applyFont="1" applyFill="1" applyBorder="1" applyAlignment="1" applyProtection="1">
      <alignment horizontal="center" vertical="center" wrapText="1"/>
      <protection locked="0"/>
    </xf>
    <xf numFmtId="0" fontId="17" fillId="0" borderId="14" xfId="0" applyFont="1" applyBorder="1" applyAlignment="1">
      <alignment vertical="center" wrapText="1"/>
    </xf>
    <xf numFmtId="0" fontId="17" fillId="0" borderId="17" xfId="0" applyFont="1" applyBorder="1" applyAlignment="1">
      <alignment vertical="center" wrapText="1"/>
    </xf>
    <xf numFmtId="57" fontId="17" fillId="5" borderId="14" xfId="0" applyNumberFormat="1"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20" fillId="7" borderId="14"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17" fillId="0" borderId="14" xfId="0" applyFont="1" applyBorder="1" applyAlignment="1">
      <alignment horizontal="left" vertical="center" wrapText="1"/>
    </xf>
    <xf numFmtId="0" fontId="17" fillId="0" borderId="17" xfId="0" applyFont="1" applyBorder="1" applyAlignment="1">
      <alignment horizontal="left" vertical="center" wrapText="1"/>
    </xf>
    <xf numFmtId="0" fontId="17" fillId="0" borderId="6" xfId="0" quotePrefix="1" applyFont="1" applyBorder="1" applyAlignment="1">
      <alignment horizontal="left" vertical="center" wrapText="1"/>
    </xf>
    <xf numFmtId="57" fontId="17" fillId="5" borderId="6" xfId="0" applyNumberFormat="1" applyFont="1" applyFill="1" applyBorder="1" applyAlignment="1" applyProtection="1">
      <alignment horizontal="center" vertical="center" wrapText="1"/>
      <protection locked="0"/>
    </xf>
    <xf numFmtId="0" fontId="17" fillId="0" borderId="6" xfId="0" applyFont="1" applyBorder="1" applyAlignment="1">
      <alignment horizontal="left" vertical="center" wrapText="1"/>
    </xf>
    <xf numFmtId="0" fontId="20" fillId="7" borderId="14" xfId="0" quotePrefix="1" applyFont="1" applyFill="1" applyBorder="1" applyAlignment="1">
      <alignment horizontal="center" vertical="center" wrapText="1"/>
    </xf>
    <xf numFmtId="0" fontId="20" fillId="7" borderId="16" xfId="0" quotePrefix="1" applyFont="1" applyFill="1" applyBorder="1" applyAlignment="1">
      <alignment horizontal="center" vertical="center" wrapText="1"/>
    </xf>
    <xf numFmtId="0" fontId="20" fillId="7" borderId="17" xfId="0" quotePrefix="1" applyFont="1" applyFill="1" applyBorder="1" applyAlignment="1">
      <alignment horizontal="center" vertical="center" wrapText="1"/>
    </xf>
    <xf numFmtId="0" fontId="17" fillId="5" borderId="4" xfId="0" applyFont="1" applyFill="1" applyBorder="1" applyAlignment="1" applyProtection="1">
      <alignment horizontal="center" vertical="center" wrapText="1"/>
      <protection locked="0"/>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17" fillId="0" borderId="14" xfId="0" applyFont="1" applyBorder="1" applyAlignment="1">
      <alignment horizontal="right" vertical="center" wrapText="1"/>
    </xf>
    <xf numFmtId="0" fontId="17" fillId="0" borderId="16" xfId="0" applyFont="1" applyBorder="1" applyAlignment="1">
      <alignment horizontal="right" vertical="center" wrapText="1"/>
    </xf>
    <xf numFmtId="0" fontId="17" fillId="0" borderId="17" xfId="0" applyFont="1" applyBorder="1" applyAlignment="1">
      <alignment horizontal="right" vertical="center" wrapText="1"/>
    </xf>
    <xf numFmtId="2" fontId="17" fillId="0" borderId="14" xfId="0" applyNumberFormat="1" applyFont="1" applyBorder="1" applyAlignment="1">
      <alignment horizontal="right" vertical="center" wrapText="1"/>
    </xf>
    <xf numFmtId="2" fontId="17" fillId="0" borderId="16" xfId="0" applyNumberFormat="1" applyFont="1" applyBorder="1" applyAlignment="1">
      <alignment horizontal="right" vertical="center" wrapText="1"/>
    </xf>
    <xf numFmtId="2" fontId="17" fillId="0" borderId="17" xfId="0" applyNumberFormat="1" applyFont="1" applyBorder="1" applyAlignment="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8" borderId="14" xfId="0" applyFont="1" applyFill="1" applyBorder="1" applyAlignment="1">
      <alignment horizontal="right" vertical="center" wrapText="1"/>
    </xf>
    <xf numFmtId="0" fontId="17" fillId="8" borderId="16" xfId="0" applyFont="1" applyFill="1" applyBorder="1" applyAlignment="1">
      <alignment horizontal="right" vertical="center" wrapText="1"/>
    </xf>
    <xf numFmtId="0" fontId="17" fillId="8" borderId="17" xfId="0" applyFont="1" applyFill="1" applyBorder="1" applyAlignment="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0" fontId="17" fillId="0" borderId="16" xfId="0" applyFont="1" applyBorder="1" applyAlignment="1">
      <alignment horizontal="left" vertical="center" wrapText="1"/>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9" fillId="3" borderId="0" xfId="0" applyFont="1" applyFill="1" applyAlignment="1">
      <alignment vertical="top" wrapText="1"/>
    </xf>
    <xf numFmtId="0" fontId="19" fillId="3" borderId="15" xfId="0" applyFont="1" applyFill="1" applyBorder="1" applyAlignment="1">
      <alignment vertical="top" wrapText="1"/>
    </xf>
    <xf numFmtId="176" fontId="17" fillId="6" borderId="8"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177" fontId="17" fillId="0" borderId="6" xfId="0" applyNumberFormat="1" applyFont="1" applyBorder="1" applyAlignment="1">
      <alignment horizontal="left" vertical="center" wrapText="1"/>
    </xf>
    <xf numFmtId="0" fontId="14" fillId="0" borderId="6" xfId="0" applyFont="1" applyBorder="1" applyAlignment="1">
      <alignment horizontal="left" vertical="center" wrapText="1"/>
    </xf>
    <xf numFmtId="0" fontId="17" fillId="0" borderId="14" xfId="0" quotePrefix="1" applyFont="1" applyBorder="1" applyAlignment="1" applyProtection="1">
      <alignment horizontal="center" vertical="center" wrapText="1"/>
      <protection locked="0"/>
    </xf>
    <xf numFmtId="0" fontId="17" fillId="0" borderId="16" xfId="0" quotePrefix="1" applyFont="1" applyBorder="1" applyAlignment="1" applyProtection="1">
      <alignment horizontal="center" vertical="center" wrapText="1"/>
      <protection locked="0"/>
    </xf>
    <xf numFmtId="0" fontId="17" fillId="0" borderId="17" xfId="0" quotePrefix="1" applyFont="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textRotation="255"/>
      <protection locked="0"/>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0" fontId="17" fillId="0" borderId="5"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5" borderId="6" xfId="0" applyFont="1" applyFill="1" applyBorder="1" applyAlignment="1" applyProtection="1">
      <alignment horizontal="left" vertical="center" wrapText="1" shrinkToFit="1"/>
      <protection locked="0"/>
    </xf>
    <xf numFmtId="178" fontId="17" fillId="5" borderId="6" xfId="0" applyNumberFormat="1" applyFont="1" applyFill="1" applyBorder="1" applyAlignment="1" applyProtection="1">
      <alignment horizontal="center" vertical="center" wrapText="1"/>
      <protection locked="0"/>
    </xf>
    <xf numFmtId="0" fontId="17" fillId="0" borderId="5"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4" xfId="0" applyFont="1" applyBorder="1" applyAlignment="1">
      <alignment horizontal="center" vertical="center" textRotation="255"/>
    </xf>
    <xf numFmtId="0" fontId="17" fillId="5" borderId="5" xfId="0" applyFont="1" applyFill="1" applyBorder="1" applyAlignment="1" applyProtection="1">
      <alignment horizontal="center" vertical="center" textRotation="255"/>
      <protection locked="0"/>
    </xf>
    <xf numFmtId="0" fontId="17" fillId="5" borderId="3"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176" fontId="17" fillId="0" borderId="5" xfId="8" applyNumberFormat="1" applyFont="1" applyBorder="1" applyAlignment="1" applyProtection="1">
      <alignment horizontal="center" vertical="center" wrapText="1"/>
    </xf>
    <xf numFmtId="176" fontId="17" fillId="0" borderId="3"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0" fontId="17" fillId="5" borderId="5" xfId="0" applyFont="1" applyFill="1" applyBorder="1" applyAlignment="1" applyProtection="1">
      <alignment horizontal="center" vertical="center" wrapText="1" shrinkToFit="1"/>
      <protection locked="0"/>
    </xf>
    <xf numFmtId="0" fontId="17" fillId="5" borderId="3"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26" fillId="9" borderId="35" xfId="0" applyFont="1" applyFill="1" applyBorder="1" applyAlignment="1">
      <alignment horizontal="center" vertical="center" wrapText="1"/>
    </xf>
    <xf numFmtId="0" fontId="26" fillId="9" borderId="37" xfId="0" applyFont="1" applyFill="1" applyBorder="1" applyAlignment="1">
      <alignment horizontal="center" vertical="center" wrapText="1"/>
    </xf>
    <xf numFmtId="177" fontId="17" fillId="6" borderId="6" xfId="0" applyNumberFormat="1" applyFont="1" applyFill="1" applyBorder="1">
      <alignment vertical="center"/>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13" xfId="0" applyFont="1" applyBorder="1" applyAlignment="1">
      <alignment horizontal="left" vertical="center" wrapText="1"/>
    </xf>
    <xf numFmtId="0" fontId="17" fillId="0" borderId="10" xfId="0" applyFont="1" applyBorder="1" applyAlignment="1">
      <alignment horizontal="left" vertical="center" wrapText="1"/>
    </xf>
    <xf numFmtId="0" fontId="17" fillId="0" borderId="15" xfId="0" applyFont="1" applyBorder="1" applyAlignment="1">
      <alignment horizontal="left" vertical="center" wrapText="1"/>
    </xf>
    <xf numFmtId="0" fontId="17" fillId="0" borderId="12" xfId="0" applyFont="1" applyBorder="1" applyAlignment="1">
      <alignment horizontal="left" vertical="center" wrapText="1"/>
    </xf>
    <xf numFmtId="0" fontId="17" fillId="5" borderId="5" xfId="0" applyFont="1" applyFill="1" applyBorder="1" applyAlignment="1" applyProtection="1">
      <alignment horizontal="left" vertical="center" wrapText="1" shrinkToFit="1"/>
      <protection locked="0"/>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17" xfId="0" quotePrefix="1" applyFont="1" applyBorder="1" applyAlignment="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0" borderId="5" xfId="0" applyFont="1" applyBorder="1" applyAlignment="1">
      <alignment horizontal="left" vertical="center" textRotation="255"/>
    </xf>
    <xf numFmtId="0" fontId="17" fillId="0" borderId="3" xfId="0" applyFont="1" applyBorder="1" applyAlignment="1">
      <alignment horizontal="left" vertical="center" textRotation="255"/>
    </xf>
    <xf numFmtId="0" fontId="17" fillId="0" borderId="4" xfId="0" applyFont="1" applyBorder="1" applyAlignment="1">
      <alignment horizontal="left" vertical="center" textRotation="255"/>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4" xfId="8" applyNumberFormat="1" applyFont="1" applyFill="1" applyBorder="1" applyAlignment="1" applyProtection="1">
      <alignment horizontal="center" vertical="center" wrapText="1"/>
    </xf>
    <xf numFmtId="0" fontId="17" fillId="0" borderId="6" xfId="0" quotePrefix="1" applyFont="1" applyBorder="1" applyAlignment="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177" fontId="17" fillId="6" borderId="7" xfId="0" applyNumberFormat="1" applyFont="1" applyFill="1" applyBorder="1" applyAlignment="1">
      <alignment horizontal="center" vertical="center"/>
    </xf>
    <xf numFmtId="177" fontId="17" fillId="6" borderId="8" xfId="0" applyNumberFormat="1" applyFont="1" applyFill="1" applyBorder="1" applyAlignment="1">
      <alignment horizontal="center" vertical="center"/>
    </xf>
    <xf numFmtId="177" fontId="17" fillId="6" borderId="10" xfId="0" applyNumberFormat="1" applyFont="1" applyFill="1" applyBorder="1" applyAlignment="1">
      <alignment horizontal="center" vertical="center"/>
    </xf>
    <xf numFmtId="177" fontId="17" fillId="6" borderId="12" xfId="0" applyNumberFormat="1" applyFont="1" applyFill="1" applyBorder="1" applyAlignment="1">
      <alignment horizontal="center" vertical="center"/>
    </xf>
    <xf numFmtId="0" fontId="17" fillId="5" borderId="3" xfId="0" applyFont="1" applyFill="1" applyBorder="1" applyAlignment="1" applyProtection="1">
      <alignment horizontal="left" vertical="center" wrapText="1" shrinkToFit="1"/>
      <protection locked="0"/>
    </xf>
    <xf numFmtId="0" fontId="17" fillId="0" borderId="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0" fontId="17" fillId="0" borderId="5" xfId="0" applyFont="1" applyBorder="1" applyAlignment="1">
      <alignment horizontal="left" vertical="top" wrapText="1"/>
    </xf>
    <xf numFmtId="0" fontId="17" fillId="0" borderId="4" xfId="0" applyFont="1" applyBorder="1" applyAlignment="1">
      <alignment horizontal="left" vertical="top" wrapText="1"/>
    </xf>
    <xf numFmtId="0" fontId="17" fillId="0" borderId="6" xfId="0" applyFont="1" applyBorder="1" applyAlignment="1">
      <alignment horizontal="center" vertical="center" wrapText="1" shrinkToFi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40" fontId="17" fillId="0" borderId="14" xfId="8" applyNumberFormat="1" applyFont="1" applyFill="1" applyBorder="1" applyAlignment="1" applyProtection="1">
      <alignment horizontal="center" vertical="center" wrapText="1"/>
    </xf>
    <xf numFmtId="40" fontId="17" fillId="0" borderId="16" xfId="8" applyNumberFormat="1" applyFont="1" applyFill="1" applyBorder="1" applyAlignment="1" applyProtection="1">
      <alignment horizontal="center" vertical="center" wrapText="1"/>
    </xf>
    <xf numFmtId="40" fontId="17" fillId="0" borderId="17" xfId="8" applyNumberFormat="1" applyFont="1" applyFill="1" applyBorder="1" applyAlignment="1" applyProtection="1">
      <alignment horizontal="center" vertical="center" wrapText="1"/>
    </xf>
    <xf numFmtId="57" fontId="17" fillId="5" borderId="16" xfId="0" applyNumberFormat="1" applyFont="1" applyFill="1" applyBorder="1" applyAlignment="1" applyProtection="1">
      <alignment horizontal="center" vertical="center" wrapText="1"/>
      <protection locked="0"/>
    </xf>
    <xf numFmtId="57" fontId="17" fillId="5" borderId="17" xfId="0" applyNumberFormat="1" applyFont="1" applyFill="1" applyBorder="1" applyAlignment="1" applyProtection="1">
      <alignment horizontal="center" vertical="center" wrapText="1"/>
      <protection locked="0"/>
    </xf>
    <xf numFmtId="0" fontId="17" fillId="5" borderId="14" xfId="0" applyFont="1" applyFill="1" applyBorder="1" applyAlignment="1" applyProtection="1">
      <alignment horizontal="left" vertical="center" wrapText="1"/>
      <protection locked="0"/>
    </xf>
    <xf numFmtId="0" fontId="17" fillId="5" borderId="16" xfId="0" applyFont="1" applyFill="1" applyBorder="1" applyAlignment="1" applyProtection="1">
      <alignment horizontal="left" vertical="center" wrapText="1"/>
      <protection locked="0"/>
    </xf>
    <xf numFmtId="0" fontId="17" fillId="5" borderId="17" xfId="0" applyFont="1" applyFill="1" applyBorder="1" applyAlignment="1" applyProtection="1">
      <alignment horizontal="left" vertical="center" wrapText="1"/>
      <protection locked="0"/>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0" fillId="0" borderId="0" xfId="5" applyFont="1" applyAlignment="1">
      <alignment horizontal="left" vertical="center"/>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3" fillId="0" borderId="1" xfId="0" applyFont="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0" fontId="33" fillId="0" borderId="6" xfId="0" applyFont="1" applyBorder="1" applyAlignment="1">
      <alignment horizontal="left" vertical="center" wrapText="1"/>
    </xf>
    <xf numFmtId="38" fontId="33" fillId="10" borderId="4" xfId="8" applyFont="1" applyFill="1" applyBorder="1" applyAlignment="1">
      <alignment vertical="center" shrinkToFit="1"/>
    </xf>
    <xf numFmtId="38" fontId="33" fillId="10" borderId="6" xfId="8" applyFont="1" applyFill="1" applyBorder="1" applyAlignment="1">
      <alignment vertical="center" shrinkToFit="1"/>
    </xf>
    <xf numFmtId="38" fontId="33" fillId="0" borderId="46" xfId="8" applyFont="1" applyFill="1" applyBorder="1" applyAlignment="1">
      <alignment vertical="center" shrinkToFit="1"/>
    </xf>
    <xf numFmtId="38" fontId="33" fillId="0" borderId="47" xfId="8" applyFont="1" applyFill="1" applyBorder="1" applyAlignment="1">
      <alignment vertical="center" shrinkToFit="1"/>
    </xf>
    <xf numFmtId="0" fontId="33" fillId="0" borderId="6" xfId="0" applyFont="1" applyBorder="1" applyAlignment="1">
      <alignment vertical="center" wrapText="1"/>
    </xf>
    <xf numFmtId="38" fontId="36" fillId="0" borderId="6" xfId="8" applyFont="1" applyFill="1" applyBorder="1" applyAlignment="1">
      <alignment vertical="center"/>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45" xfId="8" applyFont="1" applyBorder="1" applyAlignment="1">
      <alignment vertical="center" shrinkToFit="1"/>
    </xf>
    <xf numFmtId="10" fontId="33" fillId="0" borderId="39" xfId="9" applyNumberFormat="1" applyFont="1" applyBorder="1" applyAlignment="1">
      <alignment vertical="center" shrinkToFit="1"/>
    </xf>
    <xf numFmtId="10" fontId="33" fillId="0" borderId="42"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38" fontId="33" fillId="0" borderId="6" xfId="8" applyFont="1" applyBorder="1" applyAlignment="1">
      <alignment vertical="center" shrinkToFit="1"/>
    </xf>
    <xf numFmtId="0" fontId="30" fillId="0" borderId="6" xfId="0" applyFont="1" applyBorder="1" applyAlignment="1">
      <alignment vertical="center" wrapText="1"/>
    </xf>
    <xf numFmtId="38" fontId="36" fillId="0" borderId="6" xfId="8" applyFont="1" applyFill="1" applyBorder="1" applyAlignment="1">
      <alignment vertical="center" wrapText="1"/>
    </xf>
    <xf numFmtId="0" fontId="42" fillId="11" borderId="46" xfId="0" applyFont="1" applyFill="1" applyBorder="1">
      <alignment vertical="center"/>
    </xf>
    <xf numFmtId="0" fontId="42" fillId="11" borderId="49" xfId="0" applyFont="1" applyFill="1" applyBorder="1">
      <alignment vertical="center"/>
    </xf>
    <xf numFmtId="0" fontId="42" fillId="11" borderId="6" xfId="0" applyFont="1" applyFill="1" applyBorder="1" applyAlignment="1">
      <alignment vertical="top"/>
    </xf>
    <xf numFmtId="0" fontId="41" fillId="0" borderId="6" xfId="0" applyFont="1" applyBorder="1" applyAlignment="1">
      <alignment horizontal="center"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78">
    <dxf>
      <fill>
        <patternFill>
          <bgColor theme="0" tint="-0.249977111117893"/>
        </patternFill>
      </fill>
    </dxf>
    <dxf>
      <fill>
        <patternFill patternType="solid">
          <bgColor theme="0" tint="-0.249977111117893"/>
        </patternFill>
      </fill>
    </dxf>
    <dxf>
      <fill>
        <patternFill>
          <bgColor theme="0" tint="-0.249977111117893"/>
        </patternFill>
      </fill>
    </dxf>
    <dxf>
      <font>
        <color rgb="FFFF0000"/>
      </font>
      <fill>
        <patternFill>
          <bgColor theme="5" tint="0.7999816888943144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ont>
        <color rgb="FFFF0000"/>
      </font>
      <fill>
        <patternFill>
          <bgColor theme="5" tint="0.7999816888943144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30AB4E0B-572A-4C7A-9CE3-49A4A0B6B37E}"/>
            </a:ext>
          </a:extLst>
        </xdr:cNvPr>
        <xdr:cNvSpPr txBox="1"/>
      </xdr:nvSpPr>
      <xdr:spPr>
        <a:xfrm>
          <a:off x="15039975" y="52006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6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6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6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6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6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6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6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6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4.vml"/><Relationship Id="rId7" Type="http://schemas.openxmlformats.org/officeDocument/2006/relationships/ctrlProp" Target="../ctrlProps/ctrlProp8.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H32"/>
  <sheetViews>
    <sheetView topLeftCell="J1" zoomScale="70" zoomScaleNormal="70" workbookViewId="0">
      <selection activeCell="L4" sqref="L4"/>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44.875" style="1" bestFit="1" customWidth="1"/>
    <col min="20" max="20" width="119.25" style="1" bestFit="1" customWidth="1"/>
    <col min="21" max="21" width="119.25" style="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4" width="46.125" style="1" customWidth="1"/>
    <col min="35" max="35" width="5.625" style="1" customWidth="1"/>
    <col min="36" max="16384" width="9" style="1"/>
  </cols>
  <sheetData>
    <row r="3" spans="1:34" ht="75">
      <c r="A3" s="1" t="s">
        <v>121</v>
      </c>
      <c r="B3" s="2" t="s">
        <v>63</v>
      </c>
      <c r="C3" s="2" t="s">
        <v>2</v>
      </c>
      <c r="D3" s="2" t="s">
        <v>175</v>
      </c>
      <c r="E3" s="2" t="s">
        <v>84</v>
      </c>
      <c r="F3" s="4" t="s">
        <v>223</v>
      </c>
      <c r="G3" s="4" t="s">
        <v>116</v>
      </c>
      <c r="H3" s="4" t="s">
        <v>119</v>
      </c>
      <c r="I3" s="4" t="s">
        <v>301</v>
      </c>
      <c r="J3" s="4" t="s">
        <v>110</v>
      </c>
      <c r="K3" s="4" t="s">
        <v>476</v>
      </c>
      <c r="L3" s="4" t="s">
        <v>602</v>
      </c>
      <c r="M3" s="4" t="s">
        <v>477</v>
      </c>
      <c r="N3" s="4" t="s">
        <v>222</v>
      </c>
      <c r="O3" s="4" t="s">
        <v>324</v>
      </c>
      <c r="P3" s="4" t="s">
        <v>230</v>
      </c>
      <c r="Q3" s="4" t="s">
        <v>294</v>
      </c>
      <c r="R3" s="4" t="s">
        <v>284</v>
      </c>
      <c r="S3" s="4" t="s">
        <v>484</v>
      </c>
      <c r="T3" s="4" t="s">
        <v>464</v>
      </c>
      <c r="U3" s="4" t="s">
        <v>506</v>
      </c>
      <c r="V3" s="4" t="s">
        <v>278</v>
      </c>
      <c r="W3" s="4" t="s">
        <v>257</v>
      </c>
      <c r="X3" s="4" t="s">
        <v>161</v>
      </c>
      <c r="Y3" s="4" t="s">
        <v>437</v>
      </c>
      <c r="Z3" s="4" t="s">
        <v>251</v>
      </c>
      <c r="AA3" s="4" t="s">
        <v>255</v>
      </c>
      <c r="AB3" s="4" t="s">
        <v>418</v>
      </c>
      <c r="AC3" s="4" t="s">
        <v>211</v>
      </c>
      <c r="AD3" s="4" t="s">
        <v>215</v>
      </c>
      <c r="AE3" s="4" t="s">
        <v>236</v>
      </c>
      <c r="AF3" s="4" t="s">
        <v>250</v>
      </c>
      <c r="AG3" s="4" t="s">
        <v>177</v>
      </c>
      <c r="AH3" s="4" t="s">
        <v>517</v>
      </c>
    </row>
    <row r="4" spans="1:34">
      <c r="A4" s="1" t="s">
        <v>424</v>
      </c>
      <c r="B4" s="1" t="s">
        <v>151</v>
      </c>
      <c r="C4" s="1" t="s">
        <v>66</v>
      </c>
      <c r="D4" s="1" t="s">
        <v>221</v>
      </c>
      <c r="E4" s="1" t="s">
        <v>32</v>
      </c>
      <c r="F4" s="1" t="s">
        <v>210</v>
      </c>
      <c r="G4" s="1" t="s">
        <v>14</v>
      </c>
      <c r="H4" s="1" t="s">
        <v>147</v>
      </c>
      <c r="I4" s="1" t="s">
        <v>275</v>
      </c>
      <c r="J4" s="2" t="s">
        <v>416</v>
      </c>
      <c r="L4" s="5"/>
      <c r="M4" s="5"/>
      <c r="N4" s="1" t="s">
        <v>79</v>
      </c>
      <c r="O4" s="1" t="s">
        <v>5</v>
      </c>
      <c r="P4" s="1" t="s">
        <v>46</v>
      </c>
      <c r="Q4" s="1" t="s">
        <v>34</v>
      </c>
      <c r="R4" s="1" t="s">
        <v>94</v>
      </c>
      <c r="S4" s="1" t="s">
        <v>397</v>
      </c>
      <c r="T4" s="1" t="s">
        <v>501</v>
      </c>
      <c r="U4" s="1" t="s">
        <v>507</v>
      </c>
      <c r="V4" s="1" t="s">
        <v>281</v>
      </c>
      <c r="W4" s="1" t="s">
        <v>261</v>
      </c>
      <c r="X4" s="1" t="s">
        <v>73</v>
      </c>
      <c r="Y4" s="1" t="s">
        <v>438</v>
      </c>
      <c r="Z4" s="1" t="s">
        <v>196</v>
      </c>
      <c r="AA4" s="1" t="s">
        <v>100</v>
      </c>
      <c r="AB4" s="1" t="s">
        <v>105</v>
      </c>
      <c r="AC4" s="1" t="s">
        <v>420</v>
      </c>
      <c r="AD4" s="1" t="s">
        <v>14</v>
      </c>
      <c r="AE4" s="1" t="s">
        <v>124</v>
      </c>
      <c r="AF4" s="1" t="s">
        <v>180</v>
      </c>
      <c r="AG4" s="1" t="s">
        <v>179</v>
      </c>
      <c r="AH4" s="1" t="s">
        <v>518</v>
      </c>
    </row>
    <row r="5" spans="1:34">
      <c r="A5" s="1" t="s">
        <v>425</v>
      </c>
      <c r="B5" s="1" t="s">
        <v>17</v>
      </c>
      <c r="C5" s="1" t="s">
        <v>114</v>
      </c>
      <c r="D5" s="1" t="s">
        <v>282</v>
      </c>
      <c r="E5" s="1" t="s">
        <v>50</v>
      </c>
      <c r="F5" s="1" t="s">
        <v>167</v>
      </c>
      <c r="G5" s="1" t="s">
        <v>77</v>
      </c>
      <c r="H5" s="1" t="s">
        <v>237</v>
      </c>
      <c r="I5" s="1" t="s">
        <v>395</v>
      </c>
      <c r="J5" s="1" t="s">
        <v>83</v>
      </c>
      <c r="K5" s="1" t="s">
        <v>387</v>
      </c>
      <c r="L5" s="1" t="s">
        <v>548</v>
      </c>
      <c r="M5" s="1" t="s">
        <v>479</v>
      </c>
      <c r="N5" s="1" t="s">
        <v>320</v>
      </c>
      <c r="O5" s="1" t="s">
        <v>274</v>
      </c>
      <c r="P5" s="1" t="s">
        <v>90</v>
      </c>
      <c r="Q5" s="1" t="s">
        <v>20</v>
      </c>
      <c r="R5" s="1" t="s">
        <v>95</v>
      </c>
      <c r="S5" s="1" t="s">
        <v>209</v>
      </c>
      <c r="T5" s="178" t="s">
        <v>502</v>
      </c>
      <c r="U5" s="1" t="s">
        <v>514</v>
      </c>
      <c r="V5" s="1" t="s">
        <v>254</v>
      </c>
      <c r="W5" s="1" t="s">
        <v>198</v>
      </c>
      <c r="X5" s="1" t="s">
        <v>258</v>
      </c>
      <c r="Y5" s="1" t="s">
        <v>386</v>
      </c>
      <c r="Z5" s="1" t="s">
        <v>216</v>
      </c>
      <c r="AA5" s="1" t="s">
        <v>101</v>
      </c>
      <c r="AB5" s="1" t="s">
        <v>299</v>
      </c>
      <c r="AC5" s="1" t="s">
        <v>12</v>
      </c>
      <c r="AD5" s="1" t="s">
        <v>399</v>
      </c>
      <c r="AE5" s="1" t="s">
        <v>125</v>
      </c>
      <c r="AF5" s="1" t="s">
        <v>181</v>
      </c>
      <c r="AG5" s="1" t="s">
        <v>176</v>
      </c>
      <c r="AH5" s="1" t="s">
        <v>519</v>
      </c>
    </row>
    <row r="6" spans="1:34">
      <c r="A6" s="1" t="s">
        <v>426</v>
      </c>
      <c r="C6" s="1" t="s">
        <v>17</v>
      </c>
      <c r="D6" s="1" t="s">
        <v>286</v>
      </c>
      <c r="E6" s="1" t="s">
        <v>126</v>
      </c>
      <c r="F6" s="1" t="s">
        <v>97</v>
      </c>
      <c r="G6" s="1" t="s">
        <v>43</v>
      </c>
      <c r="I6" s="1" t="s">
        <v>396</v>
      </c>
      <c r="J6" s="1" t="s">
        <v>417</v>
      </c>
      <c r="K6" s="1" t="s">
        <v>150</v>
      </c>
      <c r="L6" s="1" t="s">
        <v>550</v>
      </c>
      <c r="M6" s="1" t="s">
        <v>480</v>
      </c>
      <c r="N6" s="1" t="s">
        <v>212</v>
      </c>
      <c r="O6" s="1" t="s">
        <v>89</v>
      </c>
      <c r="P6" s="1" t="s">
        <v>40</v>
      </c>
      <c r="R6" s="1" t="s">
        <v>97</v>
      </c>
      <c r="S6" s="1" t="s">
        <v>97</v>
      </c>
      <c r="T6" s="1" t="s">
        <v>510</v>
      </c>
      <c r="V6" s="1" t="s">
        <v>41</v>
      </c>
      <c r="W6" s="1" t="s">
        <v>253</v>
      </c>
      <c r="X6" s="1" t="s">
        <v>204</v>
      </c>
      <c r="Y6" s="1" t="s">
        <v>439</v>
      </c>
      <c r="Z6" s="1" t="s">
        <v>217</v>
      </c>
      <c r="AA6" s="1" t="s">
        <v>92</v>
      </c>
      <c r="AB6" s="1" t="s">
        <v>72</v>
      </c>
      <c r="AC6" s="1" t="s">
        <v>131</v>
      </c>
      <c r="AD6" s="1" t="s">
        <v>244</v>
      </c>
      <c r="AE6" s="1" t="s">
        <v>113</v>
      </c>
      <c r="AF6" s="1" t="s">
        <v>182</v>
      </c>
      <c r="AG6" s="1" t="s">
        <v>97</v>
      </c>
      <c r="AH6" s="1" t="s">
        <v>97</v>
      </c>
    </row>
    <row r="7" spans="1:34">
      <c r="A7" s="1" t="s">
        <v>248</v>
      </c>
      <c r="D7" s="1" t="s">
        <v>272</v>
      </c>
      <c r="E7" s="1" t="s">
        <v>10</v>
      </c>
      <c r="G7" s="1" t="s">
        <v>76</v>
      </c>
      <c r="J7" s="2" t="s">
        <v>308</v>
      </c>
      <c r="K7" s="1" t="s">
        <v>289</v>
      </c>
      <c r="L7" s="1" t="s">
        <v>212</v>
      </c>
      <c r="M7" s="1" t="s">
        <v>173</v>
      </c>
      <c r="T7" s="1" t="s">
        <v>508</v>
      </c>
      <c r="AB7" s="1" t="s">
        <v>178</v>
      </c>
      <c r="AC7" s="1" t="s">
        <v>97</v>
      </c>
      <c r="AD7" s="1" t="s">
        <v>400</v>
      </c>
      <c r="AF7" s="1" t="s">
        <v>183</v>
      </c>
    </row>
    <row r="8" spans="1:34">
      <c r="A8" s="1" t="s">
        <v>330</v>
      </c>
      <c r="D8" s="1" t="s">
        <v>290</v>
      </c>
      <c r="E8" s="1" t="s">
        <v>224</v>
      </c>
      <c r="G8" s="1" t="s">
        <v>48</v>
      </c>
      <c r="J8" s="1" t="s">
        <v>311</v>
      </c>
      <c r="L8" s="5"/>
      <c r="M8" s="1" t="s">
        <v>11</v>
      </c>
      <c r="O8" s="1" t="s">
        <v>318</v>
      </c>
      <c r="T8" s="1" t="s">
        <v>509</v>
      </c>
      <c r="AB8" s="1" t="s">
        <v>74</v>
      </c>
      <c r="AD8" s="1" t="s">
        <v>123</v>
      </c>
      <c r="AF8" s="1" t="s">
        <v>185</v>
      </c>
    </row>
    <row r="9" spans="1:34">
      <c r="D9" s="1" t="s">
        <v>291</v>
      </c>
      <c r="E9" s="1" t="s">
        <v>225</v>
      </c>
      <c r="G9" s="1" t="s">
        <v>80</v>
      </c>
      <c r="J9" s="1" t="s">
        <v>197</v>
      </c>
      <c r="K9" s="1" t="s">
        <v>127</v>
      </c>
      <c r="L9" s="1" t="s">
        <v>545</v>
      </c>
      <c r="M9" s="1" t="s">
        <v>452</v>
      </c>
      <c r="O9" s="1" t="s">
        <v>268</v>
      </c>
      <c r="P9" s="1" t="s">
        <v>129</v>
      </c>
      <c r="AA9" s="1" t="s">
        <v>328</v>
      </c>
      <c r="AD9" s="1" t="s">
        <v>401</v>
      </c>
      <c r="AF9" s="1" t="s">
        <v>186</v>
      </c>
    </row>
    <row r="10" spans="1:34">
      <c r="D10" s="1" t="s">
        <v>145</v>
      </c>
      <c r="E10" s="1" t="s">
        <v>227</v>
      </c>
      <c r="G10" s="1" t="s">
        <v>82</v>
      </c>
      <c r="J10" s="2" t="s">
        <v>86</v>
      </c>
      <c r="K10" s="1" t="s">
        <v>8</v>
      </c>
      <c r="L10" s="1" t="s">
        <v>546</v>
      </c>
      <c r="M10" s="1" t="s">
        <v>478</v>
      </c>
      <c r="O10" s="1" t="s">
        <v>323</v>
      </c>
      <c r="P10" s="1" t="s">
        <v>59</v>
      </c>
      <c r="V10" s="1" t="s">
        <v>276</v>
      </c>
      <c r="AA10" s="1" t="s">
        <v>106</v>
      </c>
      <c r="AB10" s="1" t="s">
        <v>102</v>
      </c>
      <c r="AD10" s="1" t="s">
        <v>55</v>
      </c>
      <c r="AF10" s="1" t="s">
        <v>187</v>
      </c>
    </row>
    <row r="11" spans="1:34">
      <c r="D11" s="1" t="s">
        <v>293</v>
      </c>
      <c r="E11" s="1" t="s">
        <v>170</v>
      </c>
      <c r="G11" s="1" t="s">
        <v>81</v>
      </c>
      <c r="J11" s="1" t="s">
        <v>313</v>
      </c>
      <c r="K11" s="1" t="s">
        <v>168</v>
      </c>
      <c r="L11" s="3" t="s">
        <v>323</v>
      </c>
      <c r="P11" s="1" t="s">
        <v>132</v>
      </c>
      <c r="V11" s="1" t="s">
        <v>112</v>
      </c>
      <c r="AA11" s="1" t="s">
        <v>52</v>
      </c>
      <c r="AB11" s="1" t="s">
        <v>103</v>
      </c>
      <c r="AF11" s="1" t="s">
        <v>96</v>
      </c>
    </row>
    <row r="12" spans="1:34">
      <c r="D12" s="3" t="s">
        <v>323</v>
      </c>
      <c r="E12" s="1" t="s">
        <v>228</v>
      </c>
      <c r="G12" s="3"/>
      <c r="J12" s="1" t="s">
        <v>214</v>
      </c>
      <c r="L12" s="3"/>
      <c r="M12" s="5"/>
      <c r="N12" s="5"/>
      <c r="P12" s="1" t="s">
        <v>471</v>
      </c>
      <c r="AA12" s="1" t="s">
        <v>287</v>
      </c>
      <c r="AB12" s="1" t="s">
        <v>26</v>
      </c>
      <c r="AF12" s="1" t="s">
        <v>99</v>
      </c>
    </row>
    <row r="13" spans="1:34">
      <c r="E13" s="1" t="s">
        <v>229</v>
      </c>
      <c r="K13" s="1" t="s">
        <v>356</v>
      </c>
      <c r="L13" s="5"/>
      <c r="M13" s="5"/>
      <c r="N13" s="5"/>
      <c r="P13" s="1" t="s">
        <v>4</v>
      </c>
      <c r="AF13" s="1" t="s">
        <v>189</v>
      </c>
    </row>
    <row r="14" spans="1:34">
      <c r="E14" s="1" t="s">
        <v>33</v>
      </c>
      <c r="K14" s="1" t="s">
        <v>98</v>
      </c>
      <c r="L14" s="5"/>
      <c r="M14" s="5"/>
      <c r="N14" s="5"/>
      <c r="P14" s="1" t="s">
        <v>134</v>
      </c>
      <c r="AF14" s="1" t="s">
        <v>191</v>
      </c>
    </row>
    <row r="15" spans="1:34">
      <c r="E15" s="1" t="s">
        <v>231</v>
      </c>
      <c r="L15" s="5"/>
      <c r="M15" s="5"/>
      <c r="N15" s="5"/>
      <c r="P15" s="1" t="s">
        <v>37</v>
      </c>
      <c r="AF15" s="1" t="s">
        <v>193</v>
      </c>
    </row>
    <row r="16" spans="1:34">
      <c r="E16" s="1" t="s">
        <v>152</v>
      </c>
      <c r="K16" s="1" t="s">
        <v>368</v>
      </c>
      <c r="L16" s="5"/>
      <c r="M16" s="5"/>
      <c r="N16" s="5"/>
      <c r="P16" s="1" t="s">
        <v>30</v>
      </c>
      <c r="AF16" s="1" t="s">
        <v>194</v>
      </c>
    </row>
    <row r="17" spans="5:32">
      <c r="E17" s="1" t="s">
        <v>232</v>
      </c>
      <c r="K17" s="1" t="s">
        <v>388</v>
      </c>
      <c r="L17" s="5"/>
      <c r="M17" s="5"/>
      <c r="N17" s="5"/>
      <c r="P17" s="1" t="s">
        <v>128</v>
      </c>
      <c r="AB17" s="6" t="s">
        <v>148</v>
      </c>
      <c r="AF17" s="1" t="s">
        <v>404</v>
      </c>
    </row>
    <row r="18" spans="5:32">
      <c r="E18" s="1" t="s">
        <v>233</v>
      </c>
      <c r="L18" s="5"/>
      <c r="M18" s="5"/>
      <c r="N18" s="5"/>
      <c r="AB18" s="6" t="s">
        <v>149</v>
      </c>
      <c r="AF18" s="1" t="s">
        <v>195</v>
      </c>
    </row>
    <row r="19" spans="5:32">
      <c r="E19" s="1" t="s">
        <v>323</v>
      </c>
      <c r="K19" s="1" t="s">
        <v>487</v>
      </c>
      <c r="L19" s="5"/>
      <c r="M19" s="5"/>
      <c r="N19" s="5"/>
      <c r="AB19" s="7" t="s">
        <v>51</v>
      </c>
    </row>
    <row r="20" spans="5:32">
      <c r="K20" s="1" t="s">
        <v>488</v>
      </c>
      <c r="L20" s="5"/>
      <c r="M20" s="5"/>
      <c r="N20" s="5"/>
    </row>
    <row r="21" spans="5:32">
      <c r="K21" s="1" t="s">
        <v>489</v>
      </c>
      <c r="L21" s="5"/>
      <c r="M21" s="5"/>
      <c r="N21" s="5"/>
      <c r="AB21" s="1" t="s">
        <v>256</v>
      </c>
    </row>
    <row r="22" spans="5:32">
      <c r="L22" s="5"/>
      <c r="M22" s="5"/>
      <c r="N22" s="5"/>
      <c r="AB22" s="1" t="s">
        <v>327</v>
      </c>
    </row>
    <row r="23" spans="5:32">
      <c r="K23" s="1" t="s">
        <v>490</v>
      </c>
      <c r="L23" s="5"/>
      <c r="M23" s="5"/>
      <c r="N23" s="5"/>
    </row>
    <row r="24" spans="5:32">
      <c r="K24" s="1" t="s">
        <v>491</v>
      </c>
      <c r="L24" s="5"/>
      <c r="M24" s="5"/>
      <c r="N24" s="5"/>
    </row>
    <row r="25" spans="5:32">
      <c r="K25" s="1" t="s">
        <v>492</v>
      </c>
      <c r="L25" s="5"/>
      <c r="M25" s="5"/>
      <c r="N25" s="5"/>
    </row>
    <row r="26" spans="5:32">
      <c r="L26" s="5"/>
      <c r="M26" s="5"/>
      <c r="N26" s="5"/>
    </row>
    <row r="27" spans="5:32">
      <c r="K27" s="1" t="s">
        <v>389</v>
      </c>
      <c r="L27" s="5"/>
      <c r="M27" s="5"/>
      <c r="N27" s="5"/>
    </row>
    <row r="28" spans="5:32">
      <c r="K28" s="1" t="s">
        <v>390</v>
      </c>
      <c r="L28" s="5"/>
      <c r="M28" s="5"/>
      <c r="N28" s="5"/>
    </row>
    <row r="29" spans="5:32">
      <c r="K29" s="1" t="s">
        <v>307</v>
      </c>
      <c r="L29" s="5"/>
      <c r="M29" s="5"/>
      <c r="N29" s="5"/>
    </row>
    <row r="30" spans="5:32">
      <c r="L30" s="5"/>
      <c r="M30" s="5"/>
      <c r="N30" s="5"/>
    </row>
    <row r="31" spans="5:32">
      <c r="K31" s="1" t="s">
        <v>391</v>
      </c>
      <c r="L31" s="5"/>
      <c r="M31" s="5"/>
      <c r="N31" s="5"/>
    </row>
    <row r="32" spans="5:32">
      <c r="K32" s="1" t="s">
        <v>75</v>
      </c>
      <c r="L32" s="5"/>
      <c r="M32" s="5"/>
      <c r="N32" s="5"/>
    </row>
  </sheetData>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1"/>
  <sheetViews>
    <sheetView tabSelected="1" view="pageBreakPreview" zoomScale="70" zoomScaleNormal="70" zoomScaleSheetLayoutView="70" workbookViewId="0">
      <selection activeCell="C14" sqref="C14"/>
    </sheetView>
  </sheetViews>
  <sheetFormatPr defaultColWidth="9" defaultRowHeight="18.75"/>
  <cols>
    <col min="1" max="1" width="9" style="8"/>
    <col min="2" max="2" width="50.625" style="9" customWidth="1"/>
    <col min="3" max="3" width="180.625" style="10" customWidth="1"/>
    <col min="4" max="4" width="10.625" style="11" customWidth="1"/>
    <col min="5" max="16384" width="9" style="11"/>
  </cols>
  <sheetData>
    <row r="1" spans="1:4" s="8" customFormat="1" ht="25.5">
      <c r="A1" s="13"/>
      <c r="B1" s="15" t="s">
        <v>331</v>
      </c>
      <c r="C1" s="21"/>
    </row>
    <row r="2" spans="1:4" s="12" customFormat="1" ht="24">
      <c r="A2" s="14"/>
      <c r="B2" s="16" t="s">
        <v>332</v>
      </c>
      <c r="C2" s="22" t="s">
        <v>247</v>
      </c>
      <c r="D2" s="27" t="s">
        <v>246</v>
      </c>
    </row>
    <row r="3" spans="1:4" s="12" customFormat="1" ht="72">
      <c r="A3" s="14"/>
      <c r="B3" s="194" t="s">
        <v>157</v>
      </c>
      <c r="C3" s="23" t="s">
        <v>474</v>
      </c>
      <c r="D3" s="28" t="s">
        <v>265</v>
      </c>
    </row>
    <row r="4" spans="1:4" s="12" customFormat="1" ht="24">
      <c r="A4" s="14"/>
      <c r="B4" s="195"/>
      <c r="C4" s="24" t="s">
        <v>300</v>
      </c>
      <c r="D4" s="29" t="s">
        <v>93</v>
      </c>
    </row>
    <row r="5" spans="1:4" s="12" customFormat="1" ht="24">
      <c r="A5" s="14"/>
      <c r="B5" s="196"/>
      <c r="C5" s="24" t="s">
        <v>21</v>
      </c>
      <c r="D5" s="29" t="s">
        <v>93</v>
      </c>
    </row>
    <row r="6" spans="1:4" s="12" customFormat="1" ht="24">
      <c r="A6" s="14"/>
      <c r="B6" s="195" t="s">
        <v>406</v>
      </c>
      <c r="C6" s="24" t="s">
        <v>382</v>
      </c>
      <c r="D6" s="29" t="s">
        <v>93</v>
      </c>
    </row>
    <row r="7" spans="1:4" s="12" customFormat="1" ht="24">
      <c r="A7" s="14"/>
      <c r="B7" s="196"/>
      <c r="C7" s="24" t="s">
        <v>21</v>
      </c>
      <c r="D7" s="29" t="s">
        <v>93</v>
      </c>
    </row>
    <row r="8" spans="1:4" s="12" customFormat="1" ht="24">
      <c r="A8" s="14"/>
      <c r="B8" s="197" t="s">
        <v>603</v>
      </c>
      <c r="C8" s="23" t="s">
        <v>475</v>
      </c>
      <c r="D8" s="29" t="s">
        <v>93</v>
      </c>
    </row>
    <row r="9" spans="1:4" s="12" customFormat="1" ht="24">
      <c r="A9" s="14"/>
      <c r="B9" s="196"/>
      <c r="C9" s="24" t="s">
        <v>451</v>
      </c>
      <c r="D9" s="29" t="s">
        <v>93</v>
      </c>
    </row>
    <row r="10" spans="1:4" s="12" customFormat="1" ht="48">
      <c r="A10" s="14"/>
      <c r="B10" s="17" t="s">
        <v>496</v>
      </c>
      <c r="C10" s="24" t="s">
        <v>341</v>
      </c>
      <c r="D10" s="29" t="s">
        <v>164</v>
      </c>
    </row>
    <row r="11" spans="1:4" s="12" customFormat="1" ht="48">
      <c r="A11" s="14"/>
      <c r="B11" s="197" t="s">
        <v>601</v>
      </c>
      <c r="C11" s="23" t="s">
        <v>537</v>
      </c>
      <c r="D11" s="29" t="s">
        <v>93</v>
      </c>
    </row>
    <row r="12" spans="1:4" s="12" customFormat="1" ht="48">
      <c r="A12" s="14"/>
      <c r="B12" s="195"/>
      <c r="C12" s="23" t="s">
        <v>538</v>
      </c>
      <c r="D12" s="29" t="s">
        <v>93</v>
      </c>
    </row>
    <row r="13" spans="1:4" s="12" customFormat="1" ht="24">
      <c r="A13" s="14"/>
      <c r="B13" s="196"/>
      <c r="C13" s="24" t="s">
        <v>451</v>
      </c>
      <c r="D13" s="29" t="s">
        <v>93</v>
      </c>
    </row>
    <row r="14" spans="1:4" s="12" customFormat="1" ht="72">
      <c r="A14" s="14"/>
      <c r="B14" s="197" t="s">
        <v>497</v>
      </c>
      <c r="C14" s="23" t="s">
        <v>536</v>
      </c>
      <c r="D14" s="29" t="s">
        <v>93</v>
      </c>
    </row>
    <row r="15" spans="1:4" s="12" customFormat="1" ht="24">
      <c r="A15" s="14"/>
      <c r="B15" s="195"/>
      <c r="C15" s="24" t="s">
        <v>165</v>
      </c>
      <c r="D15" s="29" t="s">
        <v>93</v>
      </c>
    </row>
    <row r="16" spans="1:4" s="12" customFormat="1" ht="24">
      <c r="A16" s="14"/>
      <c r="B16" s="196"/>
      <c r="C16" s="24" t="s">
        <v>451</v>
      </c>
      <c r="D16" s="29" t="s">
        <v>93</v>
      </c>
    </row>
    <row r="17" spans="1:4" s="12" customFormat="1" ht="24">
      <c r="A17" s="14"/>
      <c r="B17" s="199" t="s">
        <v>498</v>
      </c>
      <c r="C17" s="25" t="s">
        <v>141</v>
      </c>
      <c r="D17" s="30"/>
    </row>
    <row r="18" spans="1:4" s="12" customFormat="1" ht="24">
      <c r="A18" s="14"/>
      <c r="B18" s="200"/>
      <c r="C18" s="24" t="s">
        <v>451</v>
      </c>
      <c r="D18" s="29" t="s">
        <v>93</v>
      </c>
    </row>
    <row r="19" spans="1:4" s="12" customFormat="1" ht="24">
      <c r="A19" s="14"/>
      <c r="B19" s="200"/>
      <c r="C19" s="25" t="s">
        <v>295</v>
      </c>
      <c r="D19" s="30"/>
    </row>
    <row r="20" spans="1:4" s="12" customFormat="1" ht="24">
      <c r="A20" s="14"/>
      <c r="B20" s="200"/>
      <c r="C20" s="23" t="s">
        <v>442</v>
      </c>
      <c r="D20" s="29" t="s">
        <v>93</v>
      </c>
    </row>
    <row r="21" spans="1:4" s="12" customFormat="1" ht="48">
      <c r="A21" s="14"/>
      <c r="B21" s="200"/>
      <c r="C21" s="23" t="s">
        <v>604</v>
      </c>
      <c r="D21" s="29" t="s">
        <v>93</v>
      </c>
    </row>
    <row r="22" spans="1:4" s="12" customFormat="1" ht="24">
      <c r="A22" s="14"/>
      <c r="B22" s="200"/>
      <c r="C22" s="23" t="s">
        <v>342</v>
      </c>
      <c r="D22" s="29" t="s">
        <v>93</v>
      </c>
    </row>
    <row r="23" spans="1:4" s="12" customFormat="1" ht="24">
      <c r="A23" s="14"/>
      <c r="B23" s="200"/>
      <c r="C23" s="23" t="s">
        <v>453</v>
      </c>
      <c r="D23" s="29" t="s">
        <v>93</v>
      </c>
    </row>
    <row r="24" spans="1:4" s="12" customFormat="1" ht="24">
      <c r="A24" s="14"/>
      <c r="B24" s="200"/>
      <c r="C24" s="25" t="s">
        <v>38</v>
      </c>
      <c r="D24" s="30"/>
    </row>
    <row r="25" spans="1:4" s="12" customFormat="1" ht="24">
      <c r="A25" s="14"/>
      <c r="B25" s="200"/>
      <c r="C25" s="23" t="s">
        <v>335</v>
      </c>
      <c r="D25" s="29" t="s">
        <v>93</v>
      </c>
    </row>
    <row r="26" spans="1:4" s="12" customFormat="1" ht="24">
      <c r="A26" s="14"/>
      <c r="B26" s="200"/>
      <c r="C26" s="23" t="s">
        <v>344</v>
      </c>
      <c r="D26" s="29" t="s">
        <v>93</v>
      </c>
    </row>
    <row r="27" spans="1:4" s="12" customFormat="1" ht="48">
      <c r="A27" s="14"/>
      <c r="B27" s="200"/>
      <c r="C27" s="23" t="s">
        <v>605</v>
      </c>
      <c r="D27" s="29" t="s">
        <v>93</v>
      </c>
    </row>
    <row r="28" spans="1:4" s="12" customFormat="1" ht="24">
      <c r="A28" s="14"/>
      <c r="B28" s="200"/>
      <c r="C28" s="25" t="s">
        <v>383</v>
      </c>
      <c r="D28" s="30"/>
    </row>
    <row r="29" spans="1:4" s="12" customFormat="1" ht="48">
      <c r="A29" s="14"/>
      <c r="B29" s="200"/>
      <c r="C29" s="23" t="s">
        <v>606</v>
      </c>
      <c r="D29" s="29" t="s">
        <v>93</v>
      </c>
    </row>
    <row r="30" spans="1:4" s="12" customFormat="1" ht="24">
      <c r="A30" s="14"/>
      <c r="B30" s="200"/>
      <c r="C30" s="23" t="s">
        <v>344</v>
      </c>
      <c r="D30" s="29" t="s">
        <v>93</v>
      </c>
    </row>
    <row r="31" spans="1:4" s="12" customFormat="1" ht="48">
      <c r="A31" s="14"/>
      <c r="B31" s="200"/>
      <c r="C31" s="23" t="s">
        <v>605</v>
      </c>
      <c r="D31" s="29" t="s">
        <v>93</v>
      </c>
    </row>
    <row r="32" spans="1:4" s="12" customFormat="1" ht="24">
      <c r="A32" s="14"/>
      <c r="B32" s="200"/>
      <c r="C32" s="25" t="s">
        <v>122</v>
      </c>
      <c r="D32" s="30"/>
    </row>
    <row r="33" spans="1:4" s="12" customFormat="1" ht="24">
      <c r="A33" s="14"/>
      <c r="B33" s="200"/>
      <c r="C33" s="23" t="s">
        <v>607</v>
      </c>
      <c r="D33" s="29" t="s">
        <v>93</v>
      </c>
    </row>
    <row r="34" spans="1:4" s="12" customFormat="1" ht="24">
      <c r="A34" s="14"/>
      <c r="B34" s="200"/>
      <c r="C34" s="25" t="s">
        <v>338</v>
      </c>
      <c r="D34" s="30"/>
    </row>
    <row r="35" spans="1:4" s="12" customFormat="1" ht="24">
      <c r="A35" s="14"/>
      <c r="B35" s="200"/>
      <c r="C35" s="23" t="s">
        <v>393</v>
      </c>
      <c r="D35" s="29" t="s">
        <v>93</v>
      </c>
    </row>
    <row r="36" spans="1:4" s="12" customFormat="1" ht="24">
      <c r="A36" s="14"/>
      <c r="B36" s="201"/>
      <c r="C36" s="23" t="s">
        <v>444</v>
      </c>
      <c r="D36" s="29" t="s">
        <v>93</v>
      </c>
    </row>
    <row r="37" spans="1:4" s="12" customFormat="1" ht="24">
      <c r="A37" s="14"/>
      <c r="B37" s="198" t="s">
        <v>3</v>
      </c>
      <c r="C37" s="23" t="s">
        <v>24</v>
      </c>
      <c r="D37" s="29" t="s">
        <v>93</v>
      </c>
    </row>
    <row r="38" spans="1:4" s="12" customFormat="1" ht="24">
      <c r="A38" s="14"/>
      <c r="B38" s="198"/>
      <c r="C38" s="23" t="s">
        <v>384</v>
      </c>
      <c r="D38" s="29" t="s">
        <v>93</v>
      </c>
    </row>
    <row r="39" spans="1:4" s="12" customFormat="1" ht="24">
      <c r="A39" s="14"/>
      <c r="B39" s="198"/>
      <c r="C39" s="23" t="s">
        <v>385</v>
      </c>
      <c r="D39" s="29" t="s">
        <v>93</v>
      </c>
    </row>
    <row r="40" spans="1:4" s="12" customFormat="1" ht="24">
      <c r="A40" s="14"/>
      <c r="B40" s="198"/>
      <c r="C40" s="24" t="s">
        <v>451</v>
      </c>
      <c r="D40" s="29" t="s">
        <v>93</v>
      </c>
    </row>
    <row r="41" spans="1:4" s="12" customFormat="1" ht="24">
      <c r="A41" s="14"/>
      <c r="B41" s="198" t="s">
        <v>464</v>
      </c>
      <c r="C41" s="23" t="s">
        <v>15</v>
      </c>
      <c r="D41" s="29" t="s">
        <v>93</v>
      </c>
    </row>
    <row r="42" spans="1:4" s="12" customFormat="1" ht="24">
      <c r="A42" s="14"/>
      <c r="B42" s="198"/>
      <c r="C42" s="23" t="s">
        <v>520</v>
      </c>
      <c r="D42" s="29" t="s">
        <v>93</v>
      </c>
    </row>
    <row r="43" spans="1:4" s="12" customFormat="1" ht="24">
      <c r="A43" s="14"/>
      <c r="B43" s="198"/>
      <c r="C43" s="23" t="s">
        <v>445</v>
      </c>
      <c r="D43" s="29" t="s">
        <v>93</v>
      </c>
    </row>
    <row r="44" spans="1:4" s="12" customFormat="1" ht="39.950000000000003" customHeight="1">
      <c r="A44" s="14"/>
      <c r="B44" s="197" t="s">
        <v>521</v>
      </c>
      <c r="C44" s="23" t="s">
        <v>522</v>
      </c>
      <c r="D44" s="29" t="s">
        <v>93</v>
      </c>
    </row>
    <row r="45" spans="1:4" s="12" customFormat="1" ht="39.950000000000003" customHeight="1">
      <c r="A45" s="14"/>
      <c r="B45" s="196"/>
      <c r="C45" s="23" t="s">
        <v>568</v>
      </c>
      <c r="D45" s="29"/>
    </row>
    <row r="46" spans="1:4" s="12" customFormat="1" ht="48">
      <c r="A46" s="14"/>
      <c r="B46" s="18" t="s">
        <v>523</v>
      </c>
      <c r="C46" s="23" t="s">
        <v>454</v>
      </c>
      <c r="D46" s="29" t="s">
        <v>93</v>
      </c>
    </row>
    <row r="47" spans="1:4" s="12" customFormat="1" ht="48">
      <c r="A47" s="14"/>
      <c r="B47" s="18" t="s">
        <v>524</v>
      </c>
      <c r="C47" s="23" t="s">
        <v>321</v>
      </c>
      <c r="D47" s="29" t="s">
        <v>93</v>
      </c>
    </row>
    <row r="48" spans="1:4" s="12" customFormat="1" ht="48">
      <c r="A48" s="14"/>
      <c r="B48" s="18" t="s">
        <v>525</v>
      </c>
      <c r="C48" s="23" t="s">
        <v>25</v>
      </c>
      <c r="D48" s="29" t="s">
        <v>93</v>
      </c>
    </row>
    <row r="49" spans="1:4" s="12" customFormat="1" ht="48">
      <c r="A49" s="14"/>
      <c r="B49" s="197" t="s">
        <v>526</v>
      </c>
      <c r="C49" s="23" t="s">
        <v>455</v>
      </c>
      <c r="D49" s="29" t="s">
        <v>93</v>
      </c>
    </row>
    <row r="50" spans="1:4" s="12" customFormat="1" ht="24">
      <c r="A50" s="14"/>
      <c r="B50" s="196"/>
      <c r="C50" s="23" t="s">
        <v>422</v>
      </c>
      <c r="D50" s="29" t="s">
        <v>93</v>
      </c>
    </row>
    <row r="51" spans="1:4" s="12" customFormat="1" ht="24">
      <c r="A51" s="14"/>
      <c r="B51" s="197" t="s">
        <v>527</v>
      </c>
      <c r="C51" s="23" t="s">
        <v>436</v>
      </c>
      <c r="D51" s="29" t="s">
        <v>93</v>
      </c>
    </row>
    <row r="52" spans="1:4" s="12" customFormat="1" ht="24">
      <c r="A52" s="14"/>
      <c r="B52" s="195"/>
      <c r="C52" s="23" t="s">
        <v>144</v>
      </c>
      <c r="D52" s="29" t="s">
        <v>93</v>
      </c>
    </row>
    <row r="53" spans="1:4" s="12" customFormat="1" ht="24">
      <c r="A53" s="14"/>
      <c r="B53" s="196"/>
      <c r="C53" s="24" t="s">
        <v>451</v>
      </c>
      <c r="D53" s="29" t="s">
        <v>93</v>
      </c>
    </row>
    <row r="54" spans="1:4" s="12" customFormat="1" ht="48" customHeight="1">
      <c r="A54" s="14"/>
      <c r="B54" s="18" t="s">
        <v>528</v>
      </c>
      <c r="C54" s="23" t="s">
        <v>456</v>
      </c>
      <c r="D54" s="29" t="s">
        <v>93</v>
      </c>
    </row>
    <row r="55" spans="1:4" s="12" customFormat="1" ht="72">
      <c r="A55" s="14"/>
      <c r="B55" s="18" t="s">
        <v>529</v>
      </c>
      <c r="C55" s="23" t="s">
        <v>608</v>
      </c>
      <c r="D55" s="29" t="s">
        <v>93</v>
      </c>
    </row>
    <row r="56" spans="1:4" s="12" customFormat="1" ht="48">
      <c r="A56" s="14"/>
      <c r="B56" s="197" t="s">
        <v>530</v>
      </c>
      <c r="C56" s="23" t="s">
        <v>292</v>
      </c>
      <c r="D56" s="29" t="s">
        <v>93</v>
      </c>
    </row>
    <row r="57" spans="1:4" s="12" customFormat="1" ht="48" customHeight="1">
      <c r="A57" s="14"/>
      <c r="B57" s="196"/>
      <c r="C57" s="23" t="s">
        <v>446</v>
      </c>
      <c r="D57" s="29" t="s">
        <v>93</v>
      </c>
    </row>
    <row r="58" spans="1:4" s="12" customFormat="1" ht="24">
      <c r="A58" s="14"/>
      <c r="B58" s="197" t="s">
        <v>531</v>
      </c>
      <c r="C58" s="23" t="s">
        <v>457</v>
      </c>
      <c r="D58" s="29" t="s">
        <v>93</v>
      </c>
    </row>
    <row r="59" spans="1:4" s="12" customFormat="1" ht="24">
      <c r="A59" s="14"/>
      <c r="B59" s="195"/>
      <c r="C59" s="23" t="s">
        <v>458</v>
      </c>
      <c r="D59" s="29" t="s">
        <v>93</v>
      </c>
    </row>
    <row r="60" spans="1:4" s="12" customFormat="1" ht="23.25" customHeight="1">
      <c r="A60" s="14"/>
      <c r="B60" s="196"/>
      <c r="C60" s="23" t="s">
        <v>447</v>
      </c>
      <c r="D60" s="29" t="s">
        <v>93</v>
      </c>
    </row>
    <row r="61" spans="1:4" s="12" customFormat="1" ht="48">
      <c r="A61" s="14"/>
      <c r="B61" s="18" t="s">
        <v>532</v>
      </c>
      <c r="C61" s="23" t="s">
        <v>460</v>
      </c>
      <c r="D61" s="29" t="s">
        <v>93</v>
      </c>
    </row>
    <row r="62" spans="1:4" s="12" customFormat="1" ht="48">
      <c r="A62" s="14"/>
      <c r="B62" s="18" t="s">
        <v>533</v>
      </c>
      <c r="C62" s="23" t="s">
        <v>461</v>
      </c>
      <c r="D62" s="29" t="s">
        <v>93</v>
      </c>
    </row>
    <row r="63" spans="1:4" s="12" customFormat="1" ht="48">
      <c r="A63" s="14"/>
      <c r="B63" s="191" t="s">
        <v>534</v>
      </c>
      <c r="C63" s="23" t="s">
        <v>612</v>
      </c>
      <c r="D63" s="29" t="s">
        <v>93</v>
      </c>
    </row>
    <row r="64" spans="1:4" s="12" customFormat="1" ht="48">
      <c r="A64" s="14"/>
      <c r="B64" s="18" t="s">
        <v>535</v>
      </c>
      <c r="C64" s="26" t="s">
        <v>613</v>
      </c>
      <c r="D64" s="29" t="s">
        <v>93</v>
      </c>
    </row>
    <row r="65" spans="1:4" ht="9.9499999999999993" customHeight="1"/>
    <row r="66" spans="1:4" s="12" customFormat="1" ht="24">
      <c r="A66" s="14"/>
      <c r="B66" s="192" t="s">
        <v>45</v>
      </c>
      <c r="C66" s="193"/>
      <c r="D66" s="32" t="s">
        <v>246</v>
      </c>
    </row>
    <row r="67" spans="1:4" s="12" customFormat="1" ht="24">
      <c r="A67" s="14"/>
      <c r="B67" s="19"/>
      <c r="C67" s="26" t="s">
        <v>345</v>
      </c>
      <c r="D67" s="31" t="s">
        <v>93</v>
      </c>
    </row>
    <row r="68" spans="1:4" s="12" customFormat="1" ht="48">
      <c r="A68" s="14"/>
      <c r="B68" s="19"/>
      <c r="C68" s="26" t="s">
        <v>107</v>
      </c>
      <c r="D68" s="31" t="s">
        <v>93</v>
      </c>
    </row>
    <row r="69" spans="1:4" s="12" customFormat="1" ht="48">
      <c r="A69" s="14"/>
      <c r="B69" s="19"/>
      <c r="C69" s="23" t="s">
        <v>609</v>
      </c>
      <c r="D69" s="31" t="s">
        <v>93</v>
      </c>
    </row>
    <row r="70" spans="1:4" s="12" customFormat="1" ht="48">
      <c r="A70" s="14"/>
      <c r="B70" s="19"/>
      <c r="C70" s="26" t="s">
        <v>346</v>
      </c>
      <c r="D70" s="31" t="s">
        <v>93</v>
      </c>
    </row>
    <row r="71" spans="1:4" s="12" customFormat="1" ht="24">
      <c r="A71" s="14"/>
      <c r="B71" s="20"/>
      <c r="C71" s="26" t="s">
        <v>166</v>
      </c>
      <c r="D71" s="31" t="s">
        <v>93</v>
      </c>
    </row>
  </sheetData>
  <mergeCells count="14">
    <mergeCell ref="B66:C66"/>
    <mergeCell ref="B3:B5"/>
    <mergeCell ref="B6:B7"/>
    <mergeCell ref="B8:B9"/>
    <mergeCell ref="B11:B13"/>
    <mergeCell ref="B14:B16"/>
    <mergeCell ref="B37:B40"/>
    <mergeCell ref="B41:B43"/>
    <mergeCell ref="B49:B50"/>
    <mergeCell ref="B51:B53"/>
    <mergeCell ref="B56:B57"/>
    <mergeCell ref="B58:B60"/>
    <mergeCell ref="B17:B36"/>
    <mergeCell ref="B44:B45"/>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36"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5"/>
  <sheetViews>
    <sheetView view="pageBreakPreview" zoomScale="55" zoomScaleNormal="55" zoomScaleSheetLayoutView="55" workbookViewId="0">
      <selection activeCell="I12" sqref="I12:J12"/>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1"/>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503</v>
      </c>
      <c r="C2" s="45"/>
      <c r="D2" s="45"/>
      <c r="E2" s="45"/>
      <c r="F2" s="48"/>
      <c r="G2" s="48"/>
      <c r="H2" s="48"/>
      <c r="I2" s="52"/>
      <c r="J2" s="45"/>
      <c r="K2" s="45"/>
      <c r="L2" s="45"/>
      <c r="M2" s="45"/>
      <c r="N2" s="45"/>
      <c r="O2" s="45"/>
      <c r="P2" s="45"/>
      <c r="Q2" s="45"/>
      <c r="R2" s="45"/>
      <c r="S2" s="69"/>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202" t="s">
        <v>273</v>
      </c>
      <c r="D3" s="202"/>
      <c r="E3" s="202"/>
      <c r="F3" s="203"/>
      <c r="G3" s="204"/>
      <c r="H3" s="204"/>
      <c r="I3" s="204"/>
      <c r="J3" s="205"/>
      <c r="K3" s="61"/>
      <c r="L3" s="61"/>
      <c r="M3" s="61"/>
      <c r="N3" s="61"/>
      <c r="O3" s="61"/>
      <c r="P3" s="206" t="s">
        <v>220</v>
      </c>
      <c r="Q3" s="207"/>
      <c r="R3" s="208"/>
      <c r="S3" s="70">
        <f>SUM(F10:F105)</f>
        <v>47</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202" t="s">
        <v>0</v>
      </c>
      <c r="D4" s="202"/>
      <c r="E4" s="202"/>
      <c r="F4" s="203"/>
      <c r="G4" s="204"/>
      <c r="H4" s="204"/>
      <c r="I4" s="204"/>
      <c r="J4" s="205"/>
      <c r="K4" s="49"/>
      <c r="L4" s="49"/>
      <c r="M4" s="49"/>
      <c r="N4" s="49"/>
      <c r="O4" s="49"/>
      <c r="P4" s="206" t="s">
        <v>297</v>
      </c>
      <c r="Q4" s="207"/>
      <c r="R4" s="208"/>
      <c r="S4" s="70">
        <f>SUM(G10:G105)</f>
        <v>-3</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202" t="s">
        <v>6</v>
      </c>
      <c r="D5" s="202"/>
      <c r="E5" s="209"/>
      <c r="F5" s="210"/>
      <c r="G5" s="211"/>
      <c r="H5" s="211"/>
      <c r="I5" s="211"/>
      <c r="J5" s="212"/>
      <c r="K5" s="49"/>
      <c r="L5" s="49"/>
      <c r="M5" s="49"/>
      <c r="N5" s="49"/>
      <c r="O5" s="49"/>
      <c r="P5" s="206" t="s">
        <v>109</v>
      </c>
      <c r="Q5" s="207"/>
      <c r="R5" s="208"/>
      <c r="S5" s="70">
        <f>ROUND(S4*AQ8/S3,4)</f>
        <v>0</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44</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270" t="s">
        <v>269</v>
      </c>
      <c r="G7" s="270"/>
      <c r="H7" s="270"/>
      <c r="I7" s="270"/>
      <c r="J7" s="270"/>
      <c r="K7" s="270"/>
      <c r="L7" s="270"/>
      <c r="M7" s="270"/>
      <c r="N7" s="270"/>
      <c r="O7" s="270"/>
      <c r="P7" s="270"/>
      <c r="Q7" s="270"/>
      <c r="R7" s="270"/>
      <c r="S7" s="270"/>
      <c r="U7" s="36"/>
      <c r="V7" s="36"/>
      <c r="W7" s="36"/>
      <c r="X7" s="36"/>
      <c r="Y7" s="36"/>
      <c r="Z7" s="36"/>
      <c r="AA7" s="36"/>
      <c r="AB7" s="86" t="s">
        <v>424</v>
      </c>
      <c r="AC7" s="95" t="s">
        <v>425</v>
      </c>
      <c r="AD7" s="95" t="s">
        <v>426</v>
      </c>
      <c r="AE7" s="95" t="s">
        <v>248</v>
      </c>
      <c r="AF7" s="98" t="s">
        <v>330</v>
      </c>
      <c r="AG7" s="36"/>
      <c r="AH7" s="1"/>
      <c r="AI7" s="36"/>
      <c r="AJ7" s="36"/>
      <c r="AK7" s="36"/>
      <c r="AL7" s="36"/>
      <c r="AM7" s="36"/>
      <c r="AN7" s="36"/>
      <c r="AO7" s="36"/>
      <c r="AP7" s="36"/>
      <c r="AQ7" s="122" t="s">
        <v>435</v>
      </c>
      <c r="AR7" s="36"/>
    </row>
    <row r="8" spans="1:44" s="37" customFormat="1" ht="50.1" customHeight="1">
      <c r="B8" s="41"/>
      <c r="C8" s="45"/>
      <c r="D8" s="45"/>
      <c r="E8" s="45"/>
      <c r="F8" s="271"/>
      <c r="G8" s="271"/>
      <c r="H8" s="271"/>
      <c r="I8" s="271"/>
      <c r="J8" s="271"/>
      <c r="K8" s="271"/>
      <c r="L8" s="271"/>
      <c r="M8" s="271"/>
      <c r="N8" s="271"/>
      <c r="O8" s="271"/>
      <c r="P8" s="271"/>
      <c r="Q8" s="271"/>
      <c r="R8" s="271"/>
      <c r="S8" s="271"/>
      <c r="U8" s="36"/>
      <c r="V8" s="36"/>
      <c r="W8" s="36"/>
      <c r="X8" s="36"/>
      <c r="Y8" s="36"/>
      <c r="Z8" s="36"/>
      <c r="AA8" s="36"/>
      <c r="AB8" s="87">
        <f>IF($F$3=AB7,20,0)</f>
        <v>0</v>
      </c>
      <c r="AC8" s="96">
        <f>IF($F$3=AC7,20,0)</f>
        <v>0</v>
      </c>
      <c r="AD8" s="96">
        <f>IF($F$3=AD7,20,0)</f>
        <v>0</v>
      </c>
      <c r="AE8" s="96">
        <f>IF($F$3=AE7,10,0)</f>
        <v>0</v>
      </c>
      <c r="AF8" s="99">
        <f>IF($F$3=AF7,10,0)</f>
        <v>0</v>
      </c>
      <c r="AG8" s="36"/>
      <c r="AH8" s="1"/>
      <c r="AI8" s="36"/>
      <c r="AJ8" s="36"/>
      <c r="AK8" s="36"/>
      <c r="AL8" s="36"/>
      <c r="AM8" s="36"/>
      <c r="AN8" s="36"/>
      <c r="AO8" s="36"/>
      <c r="AP8" s="36"/>
      <c r="AQ8" s="123">
        <f>SUM(AB8:AP8)</f>
        <v>0</v>
      </c>
      <c r="AR8" s="36"/>
    </row>
    <row r="9" spans="1:44" ht="34.5">
      <c r="A9" s="39"/>
      <c r="B9" s="42" t="s">
        <v>18</v>
      </c>
      <c r="C9" s="219" t="s">
        <v>23</v>
      </c>
      <c r="D9" s="219"/>
      <c r="E9" s="219"/>
      <c r="F9" s="42" t="s">
        <v>288</v>
      </c>
      <c r="G9" s="220" t="s">
        <v>249</v>
      </c>
      <c r="H9" s="221"/>
      <c r="I9" s="219" t="s">
        <v>39</v>
      </c>
      <c r="J9" s="219"/>
      <c r="K9" s="219"/>
      <c r="L9" s="219"/>
      <c r="M9" s="219"/>
      <c r="N9" s="219"/>
      <c r="O9" s="219"/>
      <c r="P9" s="219"/>
      <c r="Q9" s="219"/>
      <c r="R9" s="219"/>
      <c r="S9" s="219"/>
      <c r="T9" s="39"/>
      <c r="V9" s="73" t="s">
        <v>22</v>
      </c>
      <c r="AC9" s="97"/>
      <c r="AD9" s="97"/>
    </row>
    <row r="10" spans="1:44" ht="45" customHeight="1">
      <c r="A10" s="39"/>
      <c r="B10" s="288" t="s">
        <v>151</v>
      </c>
      <c r="C10" s="298" t="s">
        <v>154</v>
      </c>
      <c r="D10" s="236" t="s">
        <v>569</v>
      </c>
      <c r="E10" s="236"/>
      <c r="F10" s="289">
        <f>IF(AND(B10="○"),2,"-")</f>
        <v>2</v>
      </c>
      <c r="G10" s="290">
        <f>IF(AND(B10="○"),AQ11,"-")</f>
        <v>0</v>
      </c>
      <c r="H10" s="272"/>
      <c r="I10" s="222" t="s">
        <v>280</v>
      </c>
      <c r="J10" s="222"/>
      <c r="K10" s="223"/>
      <c r="L10" s="223"/>
      <c r="M10" s="223"/>
      <c r="N10" s="223"/>
      <c r="O10" s="223"/>
      <c r="P10" s="223"/>
      <c r="Q10" s="223"/>
      <c r="R10" s="293" t="s">
        <v>159</v>
      </c>
      <c r="S10" s="296"/>
      <c r="T10" s="39"/>
      <c r="V10" s="74">
        <f>IF(K10="",0,1)</f>
        <v>0</v>
      </c>
      <c r="W10" s="75"/>
      <c r="X10" s="74">
        <f>IF(S10="",0,1)</f>
        <v>0</v>
      </c>
      <c r="Y10" s="80">
        <f>SUM(V10:X14)</f>
        <v>0</v>
      </c>
      <c r="Z10" s="82" t="s">
        <v>139</v>
      </c>
      <c r="AA10" s="84"/>
      <c r="AB10" s="86" t="s">
        <v>210</v>
      </c>
      <c r="AC10" s="95" t="s">
        <v>108</v>
      </c>
      <c r="AD10" s="98" t="s">
        <v>212</v>
      </c>
      <c r="AG10" s="116"/>
      <c r="AH10" s="116"/>
      <c r="AQ10" s="122" t="s">
        <v>27</v>
      </c>
    </row>
    <row r="11" spans="1:44" ht="45" customHeight="1">
      <c r="A11" s="39"/>
      <c r="B11" s="288"/>
      <c r="C11" s="299"/>
      <c r="D11" s="236"/>
      <c r="E11" s="236"/>
      <c r="F11" s="289"/>
      <c r="G11" s="291"/>
      <c r="H11" s="273"/>
      <c r="I11" s="222" t="s">
        <v>279</v>
      </c>
      <c r="J11" s="222"/>
      <c r="K11" s="223"/>
      <c r="L11" s="223"/>
      <c r="M11" s="223"/>
      <c r="N11" s="223"/>
      <c r="O11" s="223"/>
      <c r="P11" s="223"/>
      <c r="Q11" s="223"/>
      <c r="R11" s="294"/>
      <c r="S11" s="296"/>
      <c r="T11" s="39"/>
      <c r="V11" s="74">
        <f>IF(K11="",0,1)</f>
        <v>0</v>
      </c>
      <c r="W11" s="75"/>
      <c r="AA11" s="84"/>
      <c r="AB11" s="87">
        <f>IF($S$10=AB10,2,0)</f>
        <v>0</v>
      </c>
      <c r="AC11" s="96">
        <f>IF($S$10=AC10,1,0)</f>
        <v>0</v>
      </c>
      <c r="AD11" s="99">
        <f>IF($S$10=AD10,0,0)</f>
        <v>0</v>
      </c>
      <c r="AG11" s="116"/>
      <c r="AH11" s="116"/>
      <c r="AQ11" s="123">
        <f>IF(Y10=7,SUM(AB11:AP11),0)</f>
        <v>0</v>
      </c>
    </row>
    <row r="12" spans="1:44" ht="45" customHeight="1">
      <c r="A12" s="39"/>
      <c r="B12" s="288"/>
      <c r="C12" s="299"/>
      <c r="D12" s="236"/>
      <c r="E12" s="236"/>
      <c r="F12" s="289"/>
      <c r="G12" s="291"/>
      <c r="H12" s="273"/>
      <c r="I12" s="224" t="s">
        <v>465</v>
      </c>
      <c r="J12" s="225"/>
      <c r="K12" s="226"/>
      <c r="L12" s="227"/>
      <c r="M12" s="228"/>
      <c r="N12" s="42" t="s">
        <v>208</v>
      </c>
      <c r="O12" s="226"/>
      <c r="P12" s="227"/>
      <c r="Q12" s="228"/>
      <c r="R12" s="294"/>
      <c r="S12" s="296"/>
      <c r="T12" s="39"/>
      <c r="V12" s="74">
        <f>IF(K12="",0,1)</f>
        <v>0</v>
      </c>
      <c r="W12" s="74">
        <f>IF(O12="",0,1)</f>
        <v>0</v>
      </c>
      <c r="AG12" s="116"/>
      <c r="AH12" s="116"/>
    </row>
    <row r="13" spans="1:44" ht="45" customHeight="1">
      <c r="A13" s="39"/>
      <c r="B13" s="288"/>
      <c r="C13" s="299"/>
      <c r="D13" s="236"/>
      <c r="E13" s="236"/>
      <c r="F13" s="289"/>
      <c r="G13" s="291"/>
      <c r="H13" s="273"/>
      <c r="I13" s="236" t="s">
        <v>160</v>
      </c>
      <c r="J13" s="236"/>
      <c r="K13" s="223"/>
      <c r="L13" s="223"/>
      <c r="M13" s="223"/>
      <c r="N13" s="223"/>
      <c r="O13" s="223"/>
      <c r="P13" s="223"/>
      <c r="Q13" s="223"/>
      <c r="R13" s="294"/>
      <c r="S13" s="296"/>
      <c r="T13" s="39"/>
      <c r="V13" s="74">
        <f>IF(K13="",0,1)</f>
        <v>0</v>
      </c>
      <c r="W13" s="75"/>
      <c r="AH13" s="116"/>
    </row>
    <row r="14" spans="1:44" ht="45" customHeight="1">
      <c r="A14" s="39"/>
      <c r="B14" s="288"/>
      <c r="C14" s="299"/>
      <c r="D14" s="236"/>
      <c r="E14" s="236"/>
      <c r="F14" s="289"/>
      <c r="G14" s="292"/>
      <c r="H14" s="274"/>
      <c r="I14" s="236" t="s">
        <v>200</v>
      </c>
      <c r="J14" s="236"/>
      <c r="K14" s="223"/>
      <c r="L14" s="223"/>
      <c r="M14" s="223"/>
      <c r="N14" s="223"/>
      <c r="O14" s="223"/>
      <c r="P14" s="223"/>
      <c r="Q14" s="223"/>
      <c r="R14" s="295"/>
      <c r="S14" s="296"/>
      <c r="T14" s="39"/>
      <c r="V14" s="74">
        <f>IF(K14="",0,1)</f>
        <v>0</v>
      </c>
      <c r="W14" s="77"/>
      <c r="AA14" s="84"/>
      <c r="AG14" s="116"/>
      <c r="AH14" s="116"/>
    </row>
    <row r="15" spans="1:44" ht="45" customHeight="1">
      <c r="A15" s="39"/>
      <c r="B15" s="288" t="s">
        <v>151</v>
      </c>
      <c r="C15" s="299"/>
      <c r="D15" s="236" t="s">
        <v>570</v>
      </c>
      <c r="E15" s="236"/>
      <c r="F15" s="289">
        <f>IF(AND(B15="○"),3,"-")</f>
        <v>3</v>
      </c>
      <c r="G15" s="290">
        <f>IF(AND(B15="○"),AQ16,"-")</f>
        <v>-1</v>
      </c>
      <c r="H15" s="272"/>
      <c r="I15" s="236" t="s">
        <v>199</v>
      </c>
      <c r="J15" s="236"/>
      <c r="K15" s="297"/>
      <c r="L15" s="297"/>
      <c r="M15" s="297"/>
      <c r="N15" s="297"/>
      <c r="O15" s="297"/>
      <c r="P15" s="297"/>
      <c r="Q15" s="297"/>
      <c r="R15" s="65" t="s">
        <v>235</v>
      </c>
      <c r="S15" s="296"/>
      <c r="T15" s="39"/>
      <c r="V15" s="74">
        <f>IF(AND(K15&lt;&gt;""),1,0)</f>
        <v>0</v>
      </c>
      <c r="W15" s="75"/>
      <c r="X15" s="74">
        <f>IF(S15="",0,1)</f>
        <v>0</v>
      </c>
      <c r="Y15" s="80">
        <f>SUM(V15:X16)</f>
        <v>0</v>
      </c>
      <c r="Z15" s="82" t="s">
        <v>47</v>
      </c>
      <c r="AB15" s="86" t="s">
        <v>14</v>
      </c>
      <c r="AC15" s="95" t="s">
        <v>77</v>
      </c>
      <c r="AD15" s="95" t="s">
        <v>43</v>
      </c>
      <c r="AE15" s="95" t="s">
        <v>76</v>
      </c>
      <c r="AF15" s="95" t="s">
        <v>48</v>
      </c>
      <c r="AG15" s="95" t="s">
        <v>80</v>
      </c>
      <c r="AH15" s="95" t="s">
        <v>82</v>
      </c>
      <c r="AI15" s="98" t="s">
        <v>81</v>
      </c>
      <c r="AQ15" s="122" t="s">
        <v>27</v>
      </c>
    </row>
    <row r="16" spans="1:44" ht="45" customHeight="1">
      <c r="A16" s="39"/>
      <c r="B16" s="288"/>
      <c r="C16" s="299"/>
      <c r="D16" s="236"/>
      <c r="E16" s="236"/>
      <c r="F16" s="289"/>
      <c r="G16" s="292"/>
      <c r="H16" s="274"/>
      <c r="I16" s="236" t="s">
        <v>262</v>
      </c>
      <c r="J16" s="236"/>
      <c r="K16" s="278"/>
      <c r="L16" s="279"/>
      <c r="M16" s="279"/>
      <c r="N16" s="279"/>
      <c r="O16" s="279"/>
      <c r="P16" s="279"/>
      <c r="Q16" s="62" t="s">
        <v>9</v>
      </c>
      <c r="R16" s="67" t="s">
        <v>58</v>
      </c>
      <c r="S16" s="296"/>
      <c r="T16" s="39"/>
      <c r="V16" s="74">
        <f>IF(AND(K16&lt;&gt;""),1,0)</f>
        <v>0</v>
      </c>
      <c r="W16" s="77"/>
      <c r="AB16" s="87">
        <f>IF($S$15=AB15,3,0)</f>
        <v>0</v>
      </c>
      <c r="AC16" s="96">
        <f>IF($S$15=AC15,2.5,0)</f>
        <v>0</v>
      </c>
      <c r="AD16" s="96">
        <f>IF($S$15=AD15,2,0)</f>
        <v>0</v>
      </c>
      <c r="AE16" s="96">
        <f>IF($S$15=AE15,1.5,0)</f>
        <v>0</v>
      </c>
      <c r="AF16" s="96">
        <f>IF($S$15=AF15,1,0)</f>
        <v>0</v>
      </c>
      <c r="AG16" s="96">
        <f>IF($S$15=AG15,0.5,0)</f>
        <v>0</v>
      </c>
      <c r="AH16" s="96">
        <f>IF($S$15=AH15,0,0)</f>
        <v>0</v>
      </c>
      <c r="AI16" s="99">
        <f>IF($S$15=AI15,-1,0)</f>
        <v>0</v>
      </c>
      <c r="AQ16" s="123">
        <f>IF(Y15=3,SUM(AB16:AP16),-1)</f>
        <v>-1</v>
      </c>
    </row>
    <row r="17" spans="1:43" ht="45" customHeight="1">
      <c r="A17" s="39"/>
      <c r="B17" s="288" t="s">
        <v>151</v>
      </c>
      <c r="C17" s="299"/>
      <c r="D17" s="236" t="s">
        <v>610</v>
      </c>
      <c r="E17" s="236"/>
      <c r="F17" s="289">
        <f>IF(AND(B17="○"),1,"-")</f>
        <v>1</v>
      </c>
      <c r="G17" s="290">
        <f>IF(AND(B17="○"),AQ18,"-")</f>
        <v>0</v>
      </c>
      <c r="H17" s="272"/>
      <c r="I17" s="236" t="s">
        <v>339</v>
      </c>
      <c r="J17" s="236"/>
      <c r="K17" s="223"/>
      <c r="L17" s="223"/>
      <c r="M17" s="223"/>
      <c r="N17" s="223"/>
      <c r="O17" s="223"/>
      <c r="P17" s="223"/>
      <c r="Q17" s="223"/>
      <c r="R17" s="65" t="s">
        <v>235</v>
      </c>
      <c r="S17" s="296"/>
      <c r="T17" s="39"/>
      <c r="V17" s="74">
        <f>IF(K17="",0,1)</f>
        <v>0</v>
      </c>
      <c r="W17" s="77"/>
      <c r="X17" s="74">
        <f>IF(S17="",0,1)</f>
        <v>0</v>
      </c>
      <c r="Y17" s="80">
        <f>SUM(V17:X18)</f>
        <v>0</v>
      </c>
      <c r="Z17" s="82" t="s">
        <v>47</v>
      </c>
      <c r="AA17" s="84"/>
      <c r="AB17" s="86" t="s">
        <v>147</v>
      </c>
      <c r="AC17" s="98" t="s">
        <v>237</v>
      </c>
      <c r="AG17" s="116"/>
      <c r="AH17" s="116"/>
      <c r="AQ17" s="122" t="s">
        <v>27</v>
      </c>
    </row>
    <row r="18" spans="1:43" ht="45" customHeight="1" thickBot="1">
      <c r="A18" s="39"/>
      <c r="B18" s="288"/>
      <c r="C18" s="299"/>
      <c r="D18" s="236"/>
      <c r="E18" s="236"/>
      <c r="F18" s="289"/>
      <c r="G18" s="292"/>
      <c r="H18" s="274"/>
      <c r="I18" s="236" t="s">
        <v>85</v>
      </c>
      <c r="J18" s="236"/>
      <c r="K18" s="223"/>
      <c r="L18" s="223"/>
      <c r="M18" s="223"/>
      <c r="N18" s="223"/>
      <c r="O18" s="223"/>
      <c r="P18" s="223"/>
      <c r="Q18" s="223"/>
      <c r="R18" s="67" t="s">
        <v>58</v>
      </c>
      <c r="S18" s="296"/>
      <c r="T18" s="39"/>
      <c r="V18" s="74">
        <f>IF(K18="",0,1)</f>
        <v>0</v>
      </c>
      <c r="W18" s="77"/>
      <c r="AA18" s="84"/>
      <c r="AB18" s="87">
        <f>IF($S$17=AB17,1,0)</f>
        <v>0</v>
      </c>
      <c r="AC18" s="99">
        <f>IF($S$17=AC17,0,0)</f>
        <v>0</v>
      </c>
      <c r="AG18" s="116"/>
      <c r="AH18" s="116"/>
      <c r="AQ18" s="123">
        <f>IF(Y17=3,SUM(AB18:AP18),0)</f>
        <v>0</v>
      </c>
    </row>
    <row r="19" spans="1:43" ht="45" customHeight="1" thickBot="1">
      <c r="A19" s="39"/>
      <c r="B19" s="288" t="s">
        <v>151</v>
      </c>
      <c r="C19" s="299"/>
      <c r="D19" s="236" t="s">
        <v>611</v>
      </c>
      <c r="E19" s="236"/>
      <c r="F19" s="289">
        <f>IF(AND(B19="○"),1,"-")</f>
        <v>1</v>
      </c>
      <c r="G19" s="290">
        <f>IF(AND(B19="○"),AQ20,"-")</f>
        <v>0</v>
      </c>
      <c r="H19" s="272"/>
      <c r="I19" s="236" t="s">
        <v>339</v>
      </c>
      <c r="J19" s="236"/>
      <c r="K19" s="269"/>
      <c r="L19" s="227"/>
      <c r="M19" s="227"/>
      <c r="N19" s="227"/>
      <c r="O19" s="227"/>
      <c r="P19" s="227"/>
      <c r="Q19" s="228"/>
      <c r="R19" s="65" t="s">
        <v>235</v>
      </c>
      <c r="S19" s="296"/>
      <c r="T19" s="39"/>
      <c r="V19" s="74">
        <f>IF(K19="",0,1)</f>
        <v>0</v>
      </c>
      <c r="W19" s="75"/>
      <c r="X19" s="74">
        <f>IF(S19="",0,1)</f>
        <v>0</v>
      </c>
      <c r="Y19" s="80">
        <f>SUM(V19:X20)</f>
        <v>0</v>
      </c>
      <c r="Z19" s="82" t="s">
        <v>47</v>
      </c>
      <c r="AA19" s="84"/>
      <c r="AB19" s="86" t="s">
        <v>275</v>
      </c>
      <c r="AC19" s="95" t="s">
        <v>395</v>
      </c>
      <c r="AD19" s="98" t="s">
        <v>396</v>
      </c>
      <c r="AG19" s="116"/>
      <c r="AH19" s="116"/>
      <c r="AQ19" s="122" t="s">
        <v>27</v>
      </c>
    </row>
    <row r="20" spans="1:43" ht="45" customHeight="1" thickBot="1">
      <c r="A20" s="39"/>
      <c r="B20" s="288"/>
      <c r="C20" s="299"/>
      <c r="D20" s="236"/>
      <c r="E20" s="236"/>
      <c r="F20" s="289"/>
      <c r="G20" s="292"/>
      <c r="H20" s="274"/>
      <c r="I20" s="236" t="s">
        <v>85</v>
      </c>
      <c r="J20" s="236"/>
      <c r="K20" s="223"/>
      <c r="L20" s="223"/>
      <c r="M20" s="223"/>
      <c r="N20" s="223"/>
      <c r="O20" s="223"/>
      <c r="P20" s="223"/>
      <c r="Q20" s="223"/>
      <c r="R20" s="67" t="s">
        <v>58</v>
      </c>
      <c r="S20" s="296"/>
      <c r="T20" s="39"/>
      <c r="V20" s="74">
        <f>IF(K20="",0,1)</f>
        <v>0</v>
      </c>
      <c r="W20" s="77"/>
      <c r="AA20" s="84"/>
      <c r="AB20" s="87">
        <f>IF($S$19=AB19,1,0)</f>
        <v>0</v>
      </c>
      <c r="AC20" s="96">
        <f>IF($S$19=AC19,0.5,0)</f>
        <v>0</v>
      </c>
      <c r="AD20" s="99">
        <f>IF($S$19=AD19,0,0)</f>
        <v>0</v>
      </c>
      <c r="AG20" s="116"/>
      <c r="AH20" s="116"/>
      <c r="AQ20" s="123">
        <f>IF(Y19=3,SUM(AB20:AP20),0)</f>
        <v>0</v>
      </c>
    </row>
    <row r="21" spans="1:43" ht="45" customHeight="1" thickBot="1">
      <c r="A21" s="39"/>
      <c r="B21" s="288" t="s">
        <v>151</v>
      </c>
      <c r="C21" s="299"/>
      <c r="D21" s="236" t="s">
        <v>571</v>
      </c>
      <c r="E21" s="236"/>
      <c r="F21" s="289">
        <f>IF(AND(B21="○"),2,"-")</f>
        <v>2</v>
      </c>
      <c r="G21" s="290">
        <f>IF(AND(B21="○"),AQ22,"-")</f>
        <v>0</v>
      </c>
      <c r="H21" s="272"/>
      <c r="I21" s="213" t="s">
        <v>270</v>
      </c>
      <c r="J21" s="214"/>
      <c r="K21" s="214"/>
      <c r="L21" s="214"/>
      <c r="M21" s="214"/>
      <c r="N21" s="214"/>
      <c r="O21" s="214"/>
      <c r="P21" s="214"/>
      <c r="Q21" s="215"/>
      <c r="R21" s="65" t="s">
        <v>235</v>
      </c>
      <c r="S21" s="296"/>
      <c r="T21" s="39"/>
      <c r="V21" s="75"/>
      <c r="W21" s="75"/>
      <c r="X21" s="74">
        <f>IF(S21="",0,1)</f>
        <v>0</v>
      </c>
      <c r="Y21" s="80">
        <f>SUM(V21:X22)</f>
        <v>0</v>
      </c>
      <c r="Z21" s="82" t="s">
        <v>188</v>
      </c>
      <c r="AA21" s="84"/>
      <c r="AB21" s="88" t="s">
        <v>267</v>
      </c>
      <c r="AC21" s="95" t="s">
        <v>29</v>
      </c>
      <c r="AD21" s="98" t="s">
        <v>241</v>
      </c>
      <c r="AE21" s="114"/>
      <c r="AF21" s="86" t="s">
        <v>302</v>
      </c>
      <c r="AG21" s="95" t="s">
        <v>242</v>
      </c>
      <c r="AH21" s="98" t="s">
        <v>403</v>
      </c>
      <c r="AI21" s="114"/>
      <c r="AJ21" s="117" t="s">
        <v>70</v>
      </c>
      <c r="AK21" s="98" t="s">
        <v>303</v>
      </c>
      <c r="AL21" s="114"/>
      <c r="AM21" s="86" t="s">
        <v>305</v>
      </c>
      <c r="AN21" s="98" t="s">
        <v>252</v>
      </c>
      <c r="AO21" s="105"/>
      <c r="AQ21" s="124" t="s">
        <v>27</v>
      </c>
    </row>
    <row r="22" spans="1:43" ht="45" customHeight="1">
      <c r="A22" s="39"/>
      <c r="B22" s="288"/>
      <c r="C22" s="299"/>
      <c r="D22" s="236"/>
      <c r="E22" s="236"/>
      <c r="F22" s="289"/>
      <c r="G22" s="292"/>
      <c r="H22" s="274"/>
      <c r="I22" s="216"/>
      <c r="J22" s="217"/>
      <c r="K22" s="217"/>
      <c r="L22" s="217"/>
      <c r="M22" s="217"/>
      <c r="N22" s="217"/>
      <c r="O22" s="217"/>
      <c r="P22" s="217"/>
      <c r="Q22" s="218"/>
      <c r="R22" s="67" t="s">
        <v>58</v>
      </c>
      <c r="S22" s="296"/>
      <c r="T22" s="39"/>
      <c r="V22" s="75"/>
      <c r="W22" s="75"/>
      <c r="AA22" s="84"/>
      <c r="AB22" s="87">
        <f>IF($S$21=AB21,2,0)</f>
        <v>0</v>
      </c>
      <c r="AC22" s="96">
        <f>IF($S$21=AC21,1,0)</f>
        <v>0</v>
      </c>
      <c r="AD22" s="99">
        <f>IF($S$21=AD21,0,0)</f>
        <v>0</v>
      </c>
      <c r="AF22" s="87">
        <f>IF($S$21=AF21,2,0)</f>
        <v>0</v>
      </c>
      <c r="AG22" s="96">
        <f>IF($S$21=AG21,1,0)</f>
        <v>0</v>
      </c>
      <c r="AH22" s="99">
        <f>IF($S$21=AH21,0,0)</f>
        <v>0</v>
      </c>
      <c r="AJ22" s="87">
        <f>IF($S$21=AJ21,2,0)</f>
        <v>0</v>
      </c>
      <c r="AK22" s="99">
        <f>IF($S$21=AK21,0,0)</f>
        <v>0</v>
      </c>
      <c r="AM22" s="87">
        <f>IF($S$21=AM21,2,0)</f>
        <v>0</v>
      </c>
      <c r="AN22" s="99">
        <f>IF($S$21=AN21,0,0)</f>
        <v>0</v>
      </c>
      <c r="AQ22" s="123">
        <f>IF(Y21=1,SUM(AB22:AP22),0)</f>
        <v>0</v>
      </c>
    </row>
    <row r="23" spans="1:43" ht="45" customHeight="1">
      <c r="A23" s="39"/>
      <c r="B23" s="288" t="s">
        <v>151</v>
      </c>
      <c r="C23" s="299"/>
      <c r="D23" s="236" t="s">
        <v>572</v>
      </c>
      <c r="E23" s="236"/>
      <c r="F23" s="289">
        <f>IF(AND(B23="○"),2,"-")</f>
        <v>2</v>
      </c>
      <c r="G23" s="290">
        <f>IF(AND(B23="○"),AQ24,"-")</f>
        <v>0</v>
      </c>
      <c r="H23" s="272"/>
      <c r="I23" s="213" t="s">
        <v>270</v>
      </c>
      <c r="J23" s="214"/>
      <c r="K23" s="214"/>
      <c r="L23" s="214"/>
      <c r="M23" s="214"/>
      <c r="N23" s="214"/>
      <c r="O23" s="214"/>
      <c r="P23" s="214"/>
      <c r="Q23" s="215"/>
      <c r="R23" s="65" t="s">
        <v>235</v>
      </c>
      <c r="S23" s="296"/>
      <c r="T23" s="39"/>
      <c r="V23" s="75"/>
      <c r="W23" s="75"/>
      <c r="X23" s="74">
        <f>IF(S23="",0,1)</f>
        <v>0</v>
      </c>
      <c r="Y23" s="80">
        <f>SUM(V23:X24)</f>
        <v>0</v>
      </c>
      <c r="Z23" s="82" t="s">
        <v>188</v>
      </c>
      <c r="AA23" s="84"/>
      <c r="AB23" s="86" t="s">
        <v>493</v>
      </c>
      <c r="AC23" s="95" t="s">
        <v>483</v>
      </c>
      <c r="AD23" s="98" t="s">
        <v>111</v>
      </c>
      <c r="AE23" s="114"/>
      <c r="AF23" s="86" t="s">
        <v>57</v>
      </c>
      <c r="AG23" s="118" t="s">
        <v>494</v>
      </c>
      <c r="AH23" s="98" t="s">
        <v>495</v>
      </c>
      <c r="AI23" s="105"/>
      <c r="AO23" s="105"/>
      <c r="AQ23" s="122" t="s">
        <v>27</v>
      </c>
    </row>
    <row r="24" spans="1:43" ht="45" customHeight="1">
      <c r="A24" s="39"/>
      <c r="B24" s="288"/>
      <c r="C24" s="299"/>
      <c r="D24" s="236"/>
      <c r="E24" s="236"/>
      <c r="F24" s="289"/>
      <c r="G24" s="292"/>
      <c r="H24" s="274"/>
      <c r="I24" s="216"/>
      <c r="J24" s="217"/>
      <c r="K24" s="217"/>
      <c r="L24" s="217"/>
      <c r="M24" s="217"/>
      <c r="N24" s="217"/>
      <c r="O24" s="217"/>
      <c r="P24" s="217"/>
      <c r="Q24" s="218"/>
      <c r="R24" s="67" t="s">
        <v>58</v>
      </c>
      <c r="S24" s="296"/>
      <c r="T24" s="39"/>
      <c r="V24" s="75"/>
      <c r="W24" s="75"/>
      <c r="AA24" s="84"/>
      <c r="AB24" s="87">
        <f>IF($S$23=AB23,2,0)</f>
        <v>0</v>
      </c>
      <c r="AC24" s="96">
        <f>IF($S$23=AC23,1,0)</f>
        <v>0</v>
      </c>
      <c r="AD24" s="99">
        <f>IF($S$23=AD23,0,0)</f>
        <v>0</v>
      </c>
      <c r="AF24" s="87">
        <f>IF($S$23=AF23,2,0)</f>
        <v>0</v>
      </c>
      <c r="AG24" s="96">
        <f>IF($S$23=AG23,1,0)</f>
        <v>0</v>
      </c>
      <c r="AH24" s="99">
        <f>IF($S$23=AH23,0,0)</f>
        <v>0</v>
      </c>
      <c r="AQ24" s="123">
        <f>IF(Y23=1,SUM(AB24:AP24),0)</f>
        <v>0</v>
      </c>
    </row>
    <row r="25" spans="1:43" ht="45" customHeight="1">
      <c r="A25" s="39"/>
      <c r="B25" s="288" t="s">
        <v>151</v>
      </c>
      <c r="C25" s="299"/>
      <c r="D25" s="236" t="s">
        <v>573</v>
      </c>
      <c r="E25" s="236"/>
      <c r="F25" s="289">
        <f>IF(AND(B25="○"),2,"-")</f>
        <v>2</v>
      </c>
      <c r="G25" s="290">
        <f>IF(AND(B25="○"),AQ26,"-")</f>
        <v>0</v>
      </c>
      <c r="H25" s="272"/>
      <c r="I25" s="213" t="s">
        <v>270</v>
      </c>
      <c r="J25" s="214"/>
      <c r="K25" s="214"/>
      <c r="L25" s="214"/>
      <c r="M25" s="214"/>
      <c r="N25" s="214"/>
      <c r="O25" s="214"/>
      <c r="P25" s="214"/>
      <c r="Q25" s="215"/>
      <c r="R25" s="65" t="s">
        <v>235</v>
      </c>
      <c r="S25" s="296"/>
      <c r="T25" s="39"/>
      <c r="V25" s="75"/>
      <c r="W25" s="75"/>
      <c r="X25" s="74">
        <f>IF(S25="",0,1)</f>
        <v>0</v>
      </c>
      <c r="Y25" s="80">
        <f>SUM(V25:X26)</f>
        <v>0</v>
      </c>
      <c r="Z25" s="82" t="s">
        <v>188</v>
      </c>
      <c r="AA25" s="84"/>
      <c r="AB25" s="88" t="s">
        <v>314</v>
      </c>
      <c r="AC25" s="95" t="s">
        <v>315</v>
      </c>
      <c r="AD25" s="98" t="s">
        <v>153</v>
      </c>
      <c r="AE25" s="114"/>
      <c r="AF25" s="117" t="s">
        <v>277</v>
      </c>
      <c r="AG25" s="98" t="s">
        <v>156</v>
      </c>
      <c r="AI25" s="105"/>
      <c r="AL25" s="105"/>
      <c r="AO25" s="105"/>
      <c r="AQ25" s="122" t="s">
        <v>27</v>
      </c>
    </row>
    <row r="26" spans="1:43" ht="45" customHeight="1" thickBot="1">
      <c r="A26" s="39"/>
      <c r="B26" s="288"/>
      <c r="C26" s="299"/>
      <c r="D26" s="236"/>
      <c r="E26" s="236"/>
      <c r="F26" s="289"/>
      <c r="G26" s="292"/>
      <c r="H26" s="274"/>
      <c r="I26" s="216"/>
      <c r="J26" s="217"/>
      <c r="K26" s="217"/>
      <c r="L26" s="217"/>
      <c r="M26" s="217"/>
      <c r="N26" s="217"/>
      <c r="O26" s="217"/>
      <c r="P26" s="217"/>
      <c r="Q26" s="218"/>
      <c r="R26" s="67" t="s">
        <v>58</v>
      </c>
      <c r="S26" s="296"/>
      <c r="T26" s="39"/>
      <c r="V26" s="75"/>
      <c r="W26" s="75"/>
      <c r="AA26" s="84"/>
      <c r="AB26" s="87">
        <f>IF($S$25=AB25,2,0)</f>
        <v>0</v>
      </c>
      <c r="AC26" s="96">
        <f>IF($S$25=AC25,1,0)</f>
        <v>0</v>
      </c>
      <c r="AD26" s="99">
        <f>IF($S$25=AD25,0,0)</f>
        <v>0</v>
      </c>
      <c r="AF26" s="87">
        <f>IF($S$25=AF25,2,0)</f>
        <v>0</v>
      </c>
      <c r="AG26" s="99">
        <f>IF($S$25=AG25,0,0)</f>
        <v>0</v>
      </c>
      <c r="AQ26" s="123">
        <f>IF(Y25=1,SUM(AB26:AP26),0)</f>
        <v>0</v>
      </c>
    </row>
    <row r="27" spans="1:43" s="35" customFormat="1" ht="45" customHeight="1" thickBot="1">
      <c r="A27" s="179"/>
      <c r="B27" s="288" t="s">
        <v>151</v>
      </c>
      <c r="C27" s="299"/>
      <c r="D27" s="236" t="s">
        <v>599</v>
      </c>
      <c r="E27" s="236"/>
      <c r="F27" s="289">
        <f>IF(AND(B27="○"),1,"-")</f>
        <v>1</v>
      </c>
      <c r="G27" s="290">
        <f>IF(AND(B27="○"),AQ28,"-")</f>
        <v>0</v>
      </c>
      <c r="H27" s="272"/>
      <c r="I27" s="213" t="s">
        <v>547</v>
      </c>
      <c r="J27" s="214"/>
      <c r="K27" s="214"/>
      <c r="L27" s="214"/>
      <c r="M27" s="214"/>
      <c r="N27" s="214"/>
      <c r="O27" s="214"/>
      <c r="P27" s="214"/>
      <c r="Q27" s="215"/>
      <c r="R27" s="65" t="s">
        <v>235</v>
      </c>
      <c r="S27" s="296" t="s">
        <v>549</v>
      </c>
      <c r="T27" s="179"/>
      <c r="V27" s="180"/>
      <c r="W27" s="180"/>
      <c r="X27" s="181">
        <f>IF(S27="",0,1)</f>
        <v>1</v>
      </c>
      <c r="Y27" s="182">
        <f>SUM(V27:X28)</f>
        <v>1</v>
      </c>
      <c r="Z27" s="183" t="s">
        <v>505</v>
      </c>
      <c r="AA27" s="184"/>
      <c r="AB27" s="185" t="s">
        <v>548</v>
      </c>
      <c r="AC27" s="186" t="s">
        <v>550</v>
      </c>
      <c r="AD27" s="187" t="s">
        <v>212</v>
      </c>
      <c r="AE27" s="188"/>
      <c r="AG27" s="189"/>
      <c r="AI27" s="188"/>
      <c r="AL27" s="188"/>
      <c r="AO27" s="188"/>
      <c r="AQ27" s="190" t="s">
        <v>27</v>
      </c>
    </row>
    <row r="28" spans="1:43" s="35" customFormat="1" ht="45" customHeight="1" thickBot="1">
      <c r="A28" s="179"/>
      <c r="B28" s="288"/>
      <c r="C28" s="299"/>
      <c r="D28" s="236"/>
      <c r="E28" s="236"/>
      <c r="F28" s="289"/>
      <c r="G28" s="292"/>
      <c r="H28" s="274"/>
      <c r="I28" s="216"/>
      <c r="J28" s="217"/>
      <c r="K28" s="217"/>
      <c r="L28" s="217"/>
      <c r="M28" s="217"/>
      <c r="N28" s="217"/>
      <c r="O28" s="217"/>
      <c r="P28" s="217"/>
      <c r="Q28" s="218"/>
      <c r="R28" s="67" t="s">
        <v>58</v>
      </c>
      <c r="S28" s="296"/>
      <c r="T28" s="179"/>
      <c r="V28" s="180"/>
      <c r="W28" s="180"/>
      <c r="AA28" s="184"/>
      <c r="AB28" s="87">
        <f>IF($S$27=AB27,1,0)</f>
        <v>0</v>
      </c>
      <c r="AC28" s="96">
        <f>IF($S$27=AC27,0.5,0)</f>
        <v>0</v>
      </c>
      <c r="AD28" s="99">
        <f>IF($S$27=AD27,0,0)</f>
        <v>0</v>
      </c>
      <c r="AG28" s="189"/>
      <c r="AQ28" s="123">
        <f>IF(Y27=1,SUM(AB28:AP28),0)</f>
        <v>0</v>
      </c>
    </row>
    <row r="29" spans="1:43" ht="45" customHeight="1" thickBot="1">
      <c r="A29" s="39"/>
      <c r="B29" s="301" t="s">
        <v>151</v>
      </c>
      <c r="C29" s="299"/>
      <c r="D29" s="304" t="s">
        <v>574</v>
      </c>
      <c r="E29" s="305"/>
      <c r="F29" s="310">
        <f>IF(AND(B29="○"),3,"-")</f>
        <v>3</v>
      </c>
      <c r="G29" s="290">
        <f>IF(AND(B29="○"),AQ31,"-")</f>
        <v>0</v>
      </c>
      <c r="H29" s="272"/>
      <c r="I29" s="229" t="s">
        <v>440</v>
      </c>
      <c r="J29" s="230"/>
      <c r="K29" s="230"/>
      <c r="L29" s="230"/>
      <c r="M29" s="230"/>
      <c r="N29" s="230"/>
      <c r="O29" s="230"/>
      <c r="P29" s="230"/>
      <c r="Q29" s="231"/>
      <c r="R29" s="293" t="s">
        <v>159</v>
      </c>
      <c r="S29" s="313"/>
      <c r="T29" s="39"/>
      <c r="AA29" s="84"/>
      <c r="AE29" s="105"/>
      <c r="AG29" s="116"/>
      <c r="AI29" s="105"/>
      <c r="AL29" s="105"/>
      <c r="AO29" s="105"/>
    </row>
    <row r="30" spans="1:43" ht="45" customHeight="1">
      <c r="A30" s="39"/>
      <c r="B30" s="302"/>
      <c r="C30" s="299"/>
      <c r="D30" s="306"/>
      <c r="E30" s="307"/>
      <c r="F30" s="311"/>
      <c r="G30" s="291"/>
      <c r="H30" s="273"/>
      <c r="I30" s="232" t="s">
        <v>280</v>
      </c>
      <c r="J30" s="233"/>
      <c r="K30" s="223"/>
      <c r="L30" s="223"/>
      <c r="M30" s="223"/>
      <c r="N30" s="223"/>
      <c r="O30" s="223"/>
      <c r="P30" s="223"/>
      <c r="Q30" s="223"/>
      <c r="R30" s="294"/>
      <c r="S30" s="314"/>
      <c r="T30" s="39"/>
      <c r="V30" s="74">
        <f>IF(K30="",0,1)</f>
        <v>0</v>
      </c>
      <c r="W30" s="75"/>
      <c r="X30" s="78">
        <f>IF(S29="",0,1)</f>
        <v>0</v>
      </c>
      <c r="Y30" s="80">
        <f>SUM(V30:W33)</f>
        <v>0</v>
      </c>
      <c r="Z30" s="82" t="s">
        <v>158</v>
      </c>
      <c r="AA30" s="85">
        <f>COUNTIF(Y30:Y53,4)</f>
        <v>0</v>
      </c>
      <c r="AB30" s="88" t="s">
        <v>479</v>
      </c>
      <c r="AC30" s="95" t="s">
        <v>481</v>
      </c>
      <c r="AD30" s="95" t="s">
        <v>173</v>
      </c>
      <c r="AE30" s="95" t="s">
        <v>343</v>
      </c>
      <c r="AF30" s="95" t="s">
        <v>452</v>
      </c>
      <c r="AG30" s="98" t="s">
        <v>478</v>
      </c>
      <c r="AQ30" s="122" t="s">
        <v>27</v>
      </c>
    </row>
    <row r="31" spans="1:43" ht="45" customHeight="1">
      <c r="A31" s="39"/>
      <c r="B31" s="302"/>
      <c r="C31" s="299"/>
      <c r="D31" s="306"/>
      <c r="E31" s="307"/>
      <c r="F31" s="311"/>
      <c r="G31" s="291"/>
      <c r="H31" s="273"/>
      <c r="I31" s="232" t="s">
        <v>36</v>
      </c>
      <c r="J31" s="233"/>
      <c r="K31" s="223"/>
      <c r="L31" s="223"/>
      <c r="M31" s="223"/>
      <c r="N31" s="223"/>
      <c r="O31" s="223"/>
      <c r="P31" s="223"/>
      <c r="Q31" s="223"/>
      <c r="R31" s="294"/>
      <c r="S31" s="314"/>
      <c r="T31" s="39"/>
      <c r="V31" s="74">
        <f>IF(K30="",0,1)</f>
        <v>0</v>
      </c>
      <c r="W31" s="75"/>
      <c r="AA31" s="84"/>
      <c r="AB31" s="87">
        <f>IF(AND($S$29=AB30,$AA$30&gt;=5),3,0)</f>
        <v>0</v>
      </c>
      <c r="AC31" s="96">
        <f>IF(AND($S$29=AC30,$AA$30&gt;=4),2.5,0)</f>
        <v>0</v>
      </c>
      <c r="AD31" s="96">
        <f>IF(AND($S$29=AD30,$AA$30&gt;=3),2,0)</f>
        <v>0</v>
      </c>
      <c r="AE31" s="96">
        <f>IF(AND($S$29=AE30,$AA$30&gt;=2),1.5,0)</f>
        <v>0</v>
      </c>
      <c r="AF31" s="96">
        <f>IF(AND($S$29=AF30,$AA$30&gt;=1),1,0)</f>
        <v>0</v>
      </c>
      <c r="AG31" s="99">
        <f>IF(AND($S$29=AG30,$AA$30&gt;=0),0,0)</f>
        <v>0</v>
      </c>
      <c r="AQ31" s="123">
        <f>IF(AND(AA30&gt;=0,AA30&lt;=5),SUM(AB31:AP31),0)</f>
        <v>0</v>
      </c>
    </row>
    <row r="32" spans="1:43" ht="45" customHeight="1">
      <c r="A32" s="39"/>
      <c r="B32" s="302"/>
      <c r="C32" s="299"/>
      <c r="D32" s="306"/>
      <c r="E32" s="307"/>
      <c r="F32" s="311"/>
      <c r="G32" s="291"/>
      <c r="H32" s="273"/>
      <c r="I32" s="234" t="s">
        <v>499</v>
      </c>
      <c r="J32" s="234"/>
      <c r="K32" s="235"/>
      <c r="L32" s="223"/>
      <c r="M32" s="223"/>
      <c r="N32" s="223"/>
      <c r="O32" s="223"/>
      <c r="P32" s="223"/>
      <c r="Q32" s="223"/>
      <c r="R32" s="294"/>
      <c r="S32" s="314"/>
      <c r="T32" s="39"/>
      <c r="V32" s="74">
        <f>IF(K32="",0,1)</f>
        <v>0</v>
      </c>
      <c r="W32" s="75"/>
      <c r="AA32" s="84"/>
      <c r="AB32" s="84"/>
      <c r="AC32" s="84"/>
      <c r="AD32" s="84"/>
      <c r="AE32" s="84"/>
      <c r="AG32" s="116"/>
    </row>
    <row r="33" spans="1:33" ht="45" customHeight="1">
      <c r="A33" s="39"/>
      <c r="B33" s="302"/>
      <c r="C33" s="299"/>
      <c r="D33" s="306"/>
      <c r="E33" s="307"/>
      <c r="F33" s="311"/>
      <c r="G33" s="291"/>
      <c r="H33" s="273"/>
      <c r="I33" s="236" t="s">
        <v>200</v>
      </c>
      <c r="J33" s="236"/>
      <c r="K33" s="223"/>
      <c r="L33" s="223"/>
      <c r="M33" s="223"/>
      <c r="N33" s="223"/>
      <c r="O33" s="223"/>
      <c r="P33" s="223"/>
      <c r="Q33" s="223"/>
      <c r="R33" s="294"/>
      <c r="S33" s="314"/>
      <c r="T33" s="39"/>
      <c r="V33" s="74">
        <f>IF(K33="",0,1)</f>
        <v>0</v>
      </c>
      <c r="W33" s="75"/>
      <c r="AA33" s="84"/>
      <c r="AB33" s="84"/>
      <c r="AC33" s="84"/>
      <c r="AD33" s="84"/>
      <c r="AE33" s="84"/>
      <c r="AG33" s="116"/>
    </row>
    <row r="34" spans="1:33" ht="45" customHeight="1">
      <c r="A34" s="39"/>
      <c r="B34" s="302"/>
      <c r="C34" s="299"/>
      <c r="D34" s="306"/>
      <c r="E34" s="307"/>
      <c r="F34" s="311"/>
      <c r="G34" s="291"/>
      <c r="H34" s="273"/>
      <c r="I34" s="237" t="s">
        <v>263</v>
      </c>
      <c r="J34" s="238"/>
      <c r="K34" s="238"/>
      <c r="L34" s="238"/>
      <c r="M34" s="238"/>
      <c r="N34" s="238"/>
      <c r="O34" s="238"/>
      <c r="P34" s="238"/>
      <c r="Q34" s="239"/>
      <c r="R34" s="294"/>
      <c r="S34" s="314"/>
      <c r="T34" s="39"/>
      <c r="AA34" s="84"/>
      <c r="AB34" s="84"/>
      <c r="AC34" s="84"/>
      <c r="AD34" s="84"/>
      <c r="AE34" s="84"/>
      <c r="AG34" s="116"/>
    </row>
    <row r="35" spans="1:33" ht="45" customHeight="1">
      <c r="A35" s="39"/>
      <c r="B35" s="302"/>
      <c r="C35" s="299"/>
      <c r="D35" s="306"/>
      <c r="E35" s="307"/>
      <c r="F35" s="311"/>
      <c r="G35" s="291"/>
      <c r="H35" s="273"/>
      <c r="I35" s="232" t="s">
        <v>280</v>
      </c>
      <c r="J35" s="233"/>
      <c r="K35" s="240"/>
      <c r="L35" s="240"/>
      <c r="M35" s="240"/>
      <c r="N35" s="240"/>
      <c r="O35" s="240"/>
      <c r="P35" s="240"/>
      <c r="Q35" s="240"/>
      <c r="R35" s="294"/>
      <c r="S35" s="314"/>
      <c r="T35" s="39"/>
      <c r="V35" s="74">
        <f>IF(K35="",0,1)</f>
        <v>0</v>
      </c>
      <c r="W35" s="75"/>
      <c r="Y35" s="80">
        <f>SUM(V35:W38)</f>
        <v>0</v>
      </c>
      <c r="Z35" s="82" t="s">
        <v>158</v>
      </c>
      <c r="AA35" s="84"/>
      <c r="AB35" s="84"/>
      <c r="AC35" s="84"/>
      <c r="AD35" s="84"/>
      <c r="AE35" s="84"/>
      <c r="AG35" s="116"/>
    </row>
    <row r="36" spans="1:33" ht="45" customHeight="1">
      <c r="A36" s="39"/>
      <c r="B36" s="302"/>
      <c r="C36" s="299"/>
      <c r="D36" s="306"/>
      <c r="E36" s="307"/>
      <c r="F36" s="311"/>
      <c r="G36" s="291"/>
      <c r="H36" s="273"/>
      <c r="I36" s="232" t="s">
        <v>36</v>
      </c>
      <c r="J36" s="233"/>
      <c r="K36" s="223"/>
      <c r="L36" s="223"/>
      <c r="M36" s="223"/>
      <c r="N36" s="223"/>
      <c r="O36" s="223"/>
      <c r="P36" s="223"/>
      <c r="Q36" s="223"/>
      <c r="R36" s="294"/>
      <c r="S36" s="314"/>
      <c r="T36" s="39"/>
      <c r="V36" s="74">
        <f>IF(K36="",0,1)</f>
        <v>0</v>
      </c>
      <c r="W36" s="75"/>
      <c r="AA36" s="84"/>
      <c r="AB36" s="84"/>
      <c r="AC36" s="84"/>
      <c r="AD36" s="84"/>
      <c r="AE36" s="84"/>
      <c r="AG36" s="116"/>
    </row>
    <row r="37" spans="1:33" ht="45" customHeight="1">
      <c r="A37" s="39"/>
      <c r="B37" s="302"/>
      <c r="C37" s="299"/>
      <c r="D37" s="306"/>
      <c r="E37" s="307"/>
      <c r="F37" s="311"/>
      <c r="G37" s="291"/>
      <c r="H37" s="273"/>
      <c r="I37" s="234" t="s">
        <v>499</v>
      </c>
      <c r="J37" s="234"/>
      <c r="K37" s="235"/>
      <c r="L37" s="223"/>
      <c r="M37" s="223"/>
      <c r="N37" s="223"/>
      <c r="O37" s="223"/>
      <c r="P37" s="223"/>
      <c r="Q37" s="223"/>
      <c r="R37" s="294"/>
      <c r="S37" s="314"/>
      <c r="T37" s="39"/>
      <c r="V37" s="74">
        <f>IF(K37="",0,1)</f>
        <v>0</v>
      </c>
      <c r="W37" s="75"/>
      <c r="AA37" s="84"/>
      <c r="AB37" s="84"/>
      <c r="AC37" s="84"/>
      <c r="AD37" s="84"/>
      <c r="AE37" s="84"/>
      <c r="AG37" s="116"/>
    </row>
    <row r="38" spans="1:33" ht="45" customHeight="1">
      <c r="A38" s="39"/>
      <c r="B38" s="302"/>
      <c r="C38" s="299"/>
      <c r="D38" s="306"/>
      <c r="E38" s="307"/>
      <c r="F38" s="311"/>
      <c r="G38" s="291"/>
      <c r="H38" s="273"/>
      <c r="I38" s="236" t="s">
        <v>200</v>
      </c>
      <c r="J38" s="236"/>
      <c r="K38" s="223"/>
      <c r="L38" s="223"/>
      <c r="M38" s="223"/>
      <c r="N38" s="223"/>
      <c r="O38" s="223"/>
      <c r="P38" s="223"/>
      <c r="Q38" s="223"/>
      <c r="R38" s="294"/>
      <c r="S38" s="314"/>
      <c r="T38" s="39"/>
      <c r="V38" s="74">
        <f>IF(K38="",0,1)</f>
        <v>0</v>
      </c>
      <c r="W38" s="75"/>
      <c r="AA38" s="84"/>
      <c r="AB38" s="84"/>
      <c r="AC38" s="84"/>
      <c r="AD38" s="84"/>
      <c r="AE38" s="84"/>
      <c r="AG38" s="116"/>
    </row>
    <row r="39" spans="1:33" ht="45" customHeight="1">
      <c r="A39" s="39"/>
      <c r="B39" s="302"/>
      <c r="C39" s="299"/>
      <c r="D39" s="306"/>
      <c r="E39" s="307"/>
      <c r="F39" s="311"/>
      <c r="G39" s="291"/>
      <c r="H39" s="273"/>
      <c r="I39" s="237" t="s">
        <v>441</v>
      </c>
      <c r="J39" s="238"/>
      <c r="K39" s="238"/>
      <c r="L39" s="238"/>
      <c r="M39" s="238"/>
      <c r="N39" s="238"/>
      <c r="O39" s="238"/>
      <c r="P39" s="238"/>
      <c r="Q39" s="239"/>
      <c r="R39" s="294"/>
      <c r="S39" s="314"/>
      <c r="T39" s="39"/>
      <c r="AA39" s="84"/>
      <c r="AB39" s="84"/>
      <c r="AC39" s="84"/>
      <c r="AD39" s="84"/>
      <c r="AE39" s="84"/>
      <c r="AG39" s="116"/>
    </row>
    <row r="40" spans="1:33" ht="45" customHeight="1">
      <c r="A40" s="39"/>
      <c r="B40" s="302"/>
      <c r="C40" s="299"/>
      <c r="D40" s="306"/>
      <c r="E40" s="307"/>
      <c r="F40" s="311"/>
      <c r="G40" s="291"/>
      <c r="H40" s="273"/>
      <c r="I40" s="232" t="s">
        <v>280</v>
      </c>
      <c r="J40" s="233"/>
      <c r="K40" s="240"/>
      <c r="L40" s="240"/>
      <c r="M40" s="240"/>
      <c r="N40" s="240"/>
      <c r="O40" s="240"/>
      <c r="P40" s="240"/>
      <c r="Q40" s="240"/>
      <c r="R40" s="294"/>
      <c r="S40" s="314"/>
      <c r="T40" s="39"/>
      <c r="V40" s="74">
        <f>IF(K40="",0,1)</f>
        <v>0</v>
      </c>
      <c r="W40" s="75"/>
      <c r="Y40" s="80">
        <f>SUM(V40:W43)</f>
        <v>0</v>
      </c>
      <c r="Z40" s="82" t="s">
        <v>158</v>
      </c>
      <c r="AA40" s="84"/>
      <c r="AB40" s="84"/>
      <c r="AC40" s="84"/>
      <c r="AD40" s="84"/>
      <c r="AE40" s="84"/>
      <c r="AG40" s="116"/>
    </row>
    <row r="41" spans="1:33" ht="45" customHeight="1">
      <c r="A41" s="39"/>
      <c r="B41" s="302"/>
      <c r="C41" s="299"/>
      <c r="D41" s="306"/>
      <c r="E41" s="307"/>
      <c r="F41" s="311"/>
      <c r="G41" s="291"/>
      <c r="H41" s="273"/>
      <c r="I41" s="232" t="s">
        <v>36</v>
      </c>
      <c r="J41" s="233"/>
      <c r="K41" s="223"/>
      <c r="L41" s="223"/>
      <c r="M41" s="223"/>
      <c r="N41" s="223"/>
      <c r="O41" s="223"/>
      <c r="P41" s="223"/>
      <c r="Q41" s="223"/>
      <c r="R41" s="294"/>
      <c r="S41" s="314"/>
      <c r="T41" s="39"/>
      <c r="V41" s="74">
        <f>IF(K41="",0,1)</f>
        <v>0</v>
      </c>
      <c r="W41" s="75"/>
      <c r="AA41" s="84"/>
      <c r="AB41" s="84"/>
      <c r="AC41" s="84"/>
      <c r="AD41" s="84"/>
      <c r="AE41" s="84"/>
      <c r="AG41" s="116"/>
    </row>
    <row r="42" spans="1:33" ht="45" customHeight="1">
      <c r="A42" s="39"/>
      <c r="B42" s="302"/>
      <c r="C42" s="299"/>
      <c r="D42" s="306"/>
      <c r="E42" s="307"/>
      <c r="F42" s="311"/>
      <c r="G42" s="291"/>
      <c r="H42" s="273"/>
      <c r="I42" s="234" t="s">
        <v>499</v>
      </c>
      <c r="J42" s="234"/>
      <c r="K42" s="235"/>
      <c r="L42" s="223"/>
      <c r="M42" s="223"/>
      <c r="N42" s="223"/>
      <c r="O42" s="223"/>
      <c r="P42" s="223"/>
      <c r="Q42" s="223"/>
      <c r="R42" s="294"/>
      <c r="S42" s="314"/>
      <c r="T42" s="39"/>
      <c r="V42" s="74">
        <f>IF(K42="",0,1)</f>
        <v>0</v>
      </c>
      <c r="W42" s="75"/>
      <c r="AA42" s="84"/>
      <c r="AB42" s="84"/>
      <c r="AC42" s="84"/>
      <c r="AD42" s="84"/>
      <c r="AE42" s="84"/>
      <c r="AG42" s="116"/>
    </row>
    <row r="43" spans="1:33" ht="45" customHeight="1">
      <c r="A43" s="39"/>
      <c r="B43" s="302"/>
      <c r="C43" s="299"/>
      <c r="D43" s="306"/>
      <c r="E43" s="307"/>
      <c r="F43" s="311"/>
      <c r="G43" s="291"/>
      <c r="H43" s="273"/>
      <c r="I43" s="236" t="s">
        <v>200</v>
      </c>
      <c r="J43" s="236"/>
      <c r="K43" s="223"/>
      <c r="L43" s="223"/>
      <c r="M43" s="223"/>
      <c r="N43" s="223"/>
      <c r="O43" s="223"/>
      <c r="P43" s="223"/>
      <c r="Q43" s="223"/>
      <c r="R43" s="294"/>
      <c r="S43" s="314"/>
      <c r="T43" s="39"/>
      <c r="V43" s="74">
        <f>IF(K43="",0,1)</f>
        <v>0</v>
      </c>
      <c r="W43" s="75"/>
      <c r="AA43" s="84"/>
      <c r="AB43" s="84"/>
      <c r="AC43" s="84"/>
      <c r="AD43" s="84"/>
      <c r="AE43" s="84"/>
      <c r="AG43" s="116"/>
    </row>
    <row r="44" spans="1:33" ht="45" customHeight="1">
      <c r="A44" s="39"/>
      <c r="B44" s="302"/>
      <c r="C44" s="299"/>
      <c r="D44" s="306"/>
      <c r="E44" s="307"/>
      <c r="F44" s="311"/>
      <c r="G44" s="291"/>
      <c r="H44" s="273"/>
      <c r="I44" s="237" t="s">
        <v>482</v>
      </c>
      <c r="J44" s="238"/>
      <c r="K44" s="238"/>
      <c r="L44" s="238"/>
      <c r="M44" s="238"/>
      <c r="N44" s="238"/>
      <c r="O44" s="238"/>
      <c r="P44" s="238"/>
      <c r="Q44" s="239"/>
      <c r="R44" s="294"/>
      <c r="S44" s="314"/>
      <c r="T44" s="39"/>
      <c r="AA44" s="84"/>
      <c r="AB44" s="84"/>
      <c r="AC44" s="84"/>
      <c r="AD44" s="84"/>
      <c r="AE44" s="84"/>
      <c r="AG44" s="116"/>
    </row>
    <row r="45" spans="1:33" ht="45" customHeight="1">
      <c r="A45" s="39"/>
      <c r="B45" s="302"/>
      <c r="C45" s="299"/>
      <c r="D45" s="306"/>
      <c r="E45" s="307"/>
      <c r="F45" s="311"/>
      <c r="G45" s="291"/>
      <c r="H45" s="273"/>
      <c r="I45" s="232" t="s">
        <v>280</v>
      </c>
      <c r="J45" s="233"/>
      <c r="K45" s="240"/>
      <c r="L45" s="240"/>
      <c r="M45" s="240"/>
      <c r="N45" s="240"/>
      <c r="O45" s="240"/>
      <c r="P45" s="240"/>
      <c r="Q45" s="240"/>
      <c r="R45" s="294"/>
      <c r="S45" s="314"/>
      <c r="T45" s="39"/>
      <c r="V45" s="74">
        <f>IF(K45="",0,1)</f>
        <v>0</v>
      </c>
      <c r="W45" s="75"/>
      <c r="Y45" s="80">
        <f>SUM(V45:W48)</f>
        <v>0</v>
      </c>
      <c r="Z45" s="82" t="s">
        <v>158</v>
      </c>
      <c r="AA45" s="84"/>
      <c r="AB45" s="84"/>
      <c r="AC45" s="84"/>
      <c r="AD45" s="84"/>
      <c r="AE45" s="84"/>
      <c r="AG45" s="116"/>
    </row>
    <row r="46" spans="1:33" ht="45" customHeight="1">
      <c r="A46" s="39"/>
      <c r="B46" s="302"/>
      <c r="C46" s="299"/>
      <c r="D46" s="306"/>
      <c r="E46" s="307"/>
      <c r="F46" s="311"/>
      <c r="G46" s="291"/>
      <c r="H46" s="273"/>
      <c r="I46" s="232" t="s">
        <v>36</v>
      </c>
      <c r="J46" s="233"/>
      <c r="K46" s="223"/>
      <c r="L46" s="223"/>
      <c r="M46" s="223"/>
      <c r="N46" s="223"/>
      <c r="O46" s="223"/>
      <c r="P46" s="223"/>
      <c r="Q46" s="223"/>
      <c r="R46" s="294"/>
      <c r="S46" s="314"/>
      <c r="T46" s="39"/>
      <c r="V46" s="74">
        <f>IF(K46="",0,1)</f>
        <v>0</v>
      </c>
      <c r="W46" s="75"/>
      <c r="AA46" s="84"/>
      <c r="AB46" s="84"/>
      <c r="AC46" s="84"/>
      <c r="AD46" s="84"/>
      <c r="AE46" s="84"/>
      <c r="AG46" s="116"/>
    </row>
    <row r="47" spans="1:33" ht="45" customHeight="1">
      <c r="A47" s="39"/>
      <c r="B47" s="302"/>
      <c r="C47" s="299"/>
      <c r="D47" s="306"/>
      <c r="E47" s="307"/>
      <c r="F47" s="311"/>
      <c r="G47" s="291"/>
      <c r="H47" s="273"/>
      <c r="I47" s="234" t="s">
        <v>499</v>
      </c>
      <c r="J47" s="234"/>
      <c r="K47" s="235"/>
      <c r="L47" s="223"/>
      <c r="M47" s="223"/>
      <c r="N47" s="223"/>
      <c r="O47" s="223"/>
      <c r="P47" s="223"/>
      <c r="Q47" s="223"/>
      <c r="R47" s="294"/>
      <c r="S47" s="314"/>
      <c r="T47" s="39"/>
      <c r="V47" s="74">
        <f>IF(K47="",0,1)</f>
        <v>0</v>
      </c>
      <c r="W47" s="75"/>
      <c r="AA47" s="84"/>
      <c r="AB47" s="84"/>
      <c r="AC47" s="84"/>
      <c r="AD47" s="84"/>
      <c r="AE47" s="84"/>
      <c r="AG47" s="116"/>
    </row>
    <row r="48" spans="1:33" ht="45" customHeight="1">
      <c r="A48" s="39"/>
      <c r="B48" s="302"/>
      <c r="C48" s="299"/>
      <c r="D48" s="306"/>
      <c r="E48" s="307"/>
      <c r="F48" s="311"/>
      <c r="G48" s="291"/>
      <c r="H48" s="273"/>
      <c r="I48" s="236" t="s">
        <v>200</v>
      </c>
      <c r="J48" s="236"/>
      <c r="K48" s="223"/>
      <c r="L48" s="223"/>
      <c r="M48" s="223"/>
      <c r="N48" s="223"/>
      <c r="O48" s="223"/>
      <c r="P48" s="223"/>
      <c r="Q48" s="223"/>
      <c r="R48" s="294"/>
      <c r="S48" s="314"/>
      <c r="T48" s="39"/>
      <c r="V48" s="74">
        <f>IF(K48="",0,1)</f>
        <v>0</v>
      </c>
      <c r="W48" s="75"/>
      <c r="AA48" s="84"/>
      <c r="AB48" s="84"/>
      <c r="AC48" s="84"/>
      <c r="AD48" s="84"/>
      <c r="AE48" s="84"/>
      <c r="AG48" s="116"/>
    </row>
    <row r="49" spans="1:43" ht="45" customHeight="1">
      <c r="A49" s="39"/>
      <c r="B49" s="302"/>
      <c r="C49" s="299"/>
      <c r="D49" s="306"/>
      <c r="E49" s="307"/>
      <c r="F49" s="311"/>
      <c r="G49" s="291"/>
      <c r="H49" s="273"/>
      <c r="I49" s="237" t="s">
        <v>226</v>
      </c>
      <c r="J49" s="238"/>
      <c r="K49" s="238"/>
      <c r="L49" s="238"/>
      <c r="M49" s="238"/>
      <c r="N49" s="238"/>
      <c r="O49" s="238"/>
      <c r="P49" s="238"/>
      <c r="Q49" s="239"/>
      <c r="R49" s="294"/>
      <c r="S49" s="314"/>
      <c r="T49" s="39"/>
      <c r="AA49" s="84"/>
      <c r="AB49" s="84"/>
      <c r="AC49" s="84"/>
      <c r="AD49" s="84"/>
      <c r="AE49" s="84"/>
      <c r="AG49" s="116"/>
    </row>
    <row r="50" spans="1:43" ht="45" customHeight="1">
      <c r="A50" s="39"/>
      <c r="B50" s="302"/>
      <c r="C50" s="299"/>
      <c r="D50" s="306"/>
      <c r="E50" s="307"/>
      <c r="F50" s="311"/>
      <c r="G50" s="291"/>
      <c r="H50" s="273"/>
      <c r="I50" s="232" t="s">
        <v>280</v>
      </c>
      <c r="J50" s="233"/>
      <c r="K50" s="240"/>
      <c r="L50" s="240"/>
      <c r="M50" s="240"/>
      <c r="N50" s="240"/>
      <c r="O50" s="240"/>
      <c r="P50" s="240"/>
      <c r="Q50" s="240"/>
      <c r="R50" s="294"/>
      <c r="S50" s="314"/>
      <c r="T50" s="39"/>
      <c r="V50" s="74">
        <f t="shared" ref="V50:V55" si="0">IF(K50="",0,1)</f>
        <v>0</v>
      </c>
      <c r="W50" s="75"/>
      <c r="Y50" s="80">
        <f>SUM(V50:W53)</f>
        <v>0</v>
      </c>
      <c r="Z50" s="82" t="s">
        <v>158</v>
      </c>
      <c r="AA50" s="84"/>
      <c r="AB50" s="84"/>
      <c r="AC50" s="84"/>
      <c r="AD50" s="84"/>
      <c r="AE50" s="84"/>
      <c r="AG50" s="116"/>
    </row>
    <row r="51" spans="1:43" ht="45" customHeight="1">
      <c r="A51" s="39"/>
      <c r="B51" s="302"/>
      <c r="C51" s="299"/>
      <c r="D51" s="306"/>
      <c r="E51" s="307"/>
      <c r="F51" s="311"/>
      <c r="G51" s="291"/>
      <c r="H51" s="273"/>
      <c r="I51" s="232" t="s">
        <v>36</v>
      </c>
      <c r="J51" s="233"/>
      <c r="K51" s="223"/>
      <c r="L51" s="223"/>
      <c r="M51" s="223"/>
      <c r="N51" s="223"/>
      <c r="O51" s="223"/>
      <c r="P51" s="223"/>
      <c r="Q51" s="223"/>
      <c r="R51" s="294"/>
      <c r="S51" s="314"/>
      <c r="T51" s="39"/>
      <c r="V51" s="74">
        <f t="shared" si="0"/>
        <v>0</v>
      </c>
      <c r="W51" s="75"/>
      <c r="AA51" s="84"/>
      <c r="AB51" s="84"/>
      <c r="AC51" s="84"/>
      <c r="AD51" s="84"/>
      <c r="AE51" s="84"/>
      <c r="AG51" s="116"/>
    </row>
    <row r="52" spans="1:43" ht="45" customHeight="1">
      <c r="A52" s="39"/>
      <c r="B52" s="302"/>
      <c r="C52" s="299"/>
      <c r="D52" s="306"/>
      <c r="E52" s="307"/>
      <c r="F52" s="311"/>
      <c r="G52" s="291"/>
      <c r="H52" s="273"/>
      <c r="I52" s="234" t="s">
        <v>499</v>
      </c>
      <c r="J52" s="234"/>
      <c r="K52" s="235"/>
      <c r="L52" s="223"/>
      <c r="M52" s="223"/>
      <c r="N52" s="223"/>
      <c r="O52" s="223"/>
      <c r="P52" s="223"/>
      <c r="Q52" s="223"/>
      <c r="R52" s="294"/>
      <c r="S52" s="314"/>
      <c r="T52" s="39"/>
      <c r="V52" s="74">
        <f t="shared" si="0"/>
        <v>0</v>
      </c>
      <c r="W52" s="75"/>
      <c r="AA52" s="84"/>
      <c r="AB52" s="84"/>
      <c r="AC52" s="84"/>
      <c r="AD52" s="84"/>
      <c r="AE52" s="84"/>
      <c r="AG52" s="116"/>
    </row>
    <row r="53" spans="1:43" ht="45" customHeight="1">
      <c r="A53" s="39"/>
      <c r="B53" s="303"/>
      <c r="C53" s="300"/>
      <c r="D53" s="308"/>
      <c r="E53" s="309"/>
      <c r="F53" s="312"/>
      <c r="G53" s="292"/>
      <c r="H53" s="274"/>
      <c r="I53" s="236" t="s">
        <v>200</v>
      </c>
      <c r="J53" s="236"/>
      <c r="K53" s="223"/>
      <c r="L53" s="223"/>
      <c r="M53" s="223"/>
      <c r="N53" s="223"/>
      <c r="O53" s="223"/>
      <c r="P53" s="223"/>
      <c r="Q53" s="223"/>
      <c r="R53" s="295"/>
      <c r="S53" s="315"/>
      <c r="T53" s="39"/>
      <c r="V53" s="74">
        <f t="shared" si="0"/>
        <v>0</v>
      </c>
      <c r="W53" s="75"/>
      <c r="AA53" s="84"/>
      <c r="AB53" s="84"/>
      <c r="AC53" s="84"/>
      <c r="AD53" s="84"/>
      <c r="AE53" s="84"/>
      <c r="AG53" s="116"/>
    </row>
    <row r="54" spans="1:43" ht="45" customHeight="1">
      <c r="A54" s="39"/>
      <c r="B54" s="301" t="s">
        <v>151</v>
      </c>
      <c r="C54" s="298" t="s">
        <v>271</v>
      </c>
      <c r="D54" s="337" t="s">
        <v>19</v>
      </c>
      <c r="E54" s="236" t="s">
        <v>575</v>
      </c>
      <c r="F54" s="310">
        <f>IF(AND(B54="○"),4,"-")</f>
        <v>4</v>
      </c>
      <c r="G54" s="340">
        <f>SUM(H54:H62)</f>
        <v>0</v>
      </c>
      <c r="H54" s="318">
        <f>IF(AND(B54="○"),AQ55,"-")</f>
        <v>0</v>
      </c>
      <c r="I54" s="321" t="s">
        <v>298</v>
      </c>
      <c r="J54" s="322"/>
      <c r="K54" s="223"/>
      <c r="L54" s="223"/>
      <c r="M54" s="223"/>
      <c r="N54" s="223"/>
      <c r="O54" s="223"/>
      <c r="P54" s="223"/>
      <c r="Q54" s="223"/>
      <c r="R54" s="65" t="s">
        <v>235</v>
      </c>
      <c r="S54" s="296"/>
      <c r="T54" s="39"/>
      <c r="V54" s="74">
        <f t="shared" si="0"/>
        <v>0</v>
      </c>
      <c r="W54" s="75"/>
      <c r="X54" s="74">
        <f>IF(S54="",0,1)</f>
        <v>0</v>
      </c>
      <c r="Y54" s="80">
        <f>SUM(V54:X55)</f>
        <v>0</v>
      </c>
      <c r="Z54" s="82" t="s">
        <v>47</v>
      </c>
      <c r="AA54" s="84"/>
      <c r="AB54" s="86" t="s">
        <v>79</v>
      </c>
      <c r="AC54" s="95" t="s">
        <v>61</v>
      </c>
      <c r="AD54" s="98" t="s">
        <v>212</v>
      </c>
      <c r="AG54" s="116"/>
      <c r="AQ54" s="122" t="s">
        <v>27</v>
      </c>
    </row>
    <row r="55" spans="1:43" ht="45" customHeight="1">
      <c r="A55" s="39"/>
      <c r="B55" s="302"/>
      <c r="C55" s="299"/>
      <c r="D55" s="338"/>
      <c r="E55" s="236"/>
      <c r="F55" s="311"/>
      <c r="G55" s="341"/>
      <c r="H55" s="318"/>
      <c r="I55" s="236" t="s">
        <v>238</v>
      </c>
      <c r="J55" s="236"/>
      <c r="K55" s="223"/>
      <c r="L55" s="223"/>
      <c r="M55" s="223"/>
      <c r="N55" s="223"/>
      <c r="O55" s="223"/>
      <c r="P55" s="223"/>
      <c r="Q55" s="223"/>
      <c r="R55" s="67" t="s">
        <v>58</v>
      </c>
      <c r="S55" s="296"/>
      <c r="T55" s="39"/>
      <c r="V55" s="74">
        <f t="shared" si="0"/>
        <v>0</v>
      </c>
      <c r="W55" s="75"/>
      <c r="AA55" s="84"/>
      <c r="AB55" s="87">
        <f>IF($S$54=AB54,1,0)</f>
        <v>0</v>
      </c>
      <c r="AC55" s="96">
        <f>IF($S$54=AC54,0.5,0)</f>
        <v>0</v>
      </c>
      <c r="AD55" s="99">
        <f>IF($S$54=AD54,0,0)</f>
        <v>0</v>
      </c>
      <c r="AG55" s="116"/>
      <c r="AQ55" s="123">
        <f>IF(Y54=3,SUM(AB55:AP55),0)</f>
        <v>0</v>
      </c>
    </row>
    <row r="56" spans="1:43" ht="45" customHeight="1">
      <c r="A56" s="39"/>
      <c r="B56" s="302"/>
      <c r="C56" s="299"/>
      <c r="D56" s="338"/>
      <c r="E56" s="236" t="s">
        <v>576</v>
      </c>
      <c r="F56" s="311"/>
      <c r="G56" s="341"/>
      <c r="H56" s="318">
        <f>IF(AND(B54="○"),AQ57,"-")</f>
        <v>0</v>
      </c>
      <c r="I56" s="46" t="s">
        <v>1</v>
      </c>
      <c r="J56" s="46" t="s">
        <v>317</v>
      </c>
      <c r="K56" s="241" t="s">
        <v>65</v>
      </c>
      <c r="L56" s="242"/>
      <c r="M56" s="242"/>
      <c r="N56" s="242"/>
      <c r="O56" s="242"/>
      <c r="P56" s="242"/>
      <c r="Q56" s="243"/>
      <c r="R56" s="65" t="s">
        <v>235</v>
      </c>
      <c r="S56" s="296"/>
      <c r="V56" s="75"/>
      <c r="W56" s="75"/>
      <c r="X56" s="74">
        <f>IF(S56="",0,1)</f>
        <v>0</v>
      </c>
      <c r="AA56" s="85">
        <f>COUNTIF(Y57:Y58,3)</f>
        <v>0</v>
      </c>
      <c r="AB56" s="86" t="s">
        <v>462</v>
      </c>
      <c r="AC56" s="95" t="s">
        <v>130</v>
      </c>
      <c r="AD56" s="98" t="s">
        <v>89</v>
      </c>
      <c r="AG56" s="116"/>
      <c r="AQ56" s="122" t="s">
        <v>27</v>
      </c>
    </row>
    <row r="57" spans="1:43" ht="45" customHeight="1">
      <c r="A57" s="39"/>
      <c r="B57" s="302"/>
      <c r="C57" s="299"/>
      <c r="D57" s="338"/>
      <c r="E57" s="236"/>
      <c r="F57" s="311"/>
      <c r="G57" s="341"/>
      <c r="H57" s="318"/>
      <c r="I57" s="55"/>
      <c r="J57" s="55"/>
      <c r="K57" s="244"/>
      <c r="L57" s="245"/>
      <c r="M57" s="245"/>
      <c r="N57" s="245"/>
      <c r="O57" s="245"/>
      <c r="P57" s="245"/>
      <c r="Q57" s="246"/>
      <c r="R57" s="66"/>
      <c r="S57" s="296"/>
      <c r="T57" s="39"/>
      <c r="V57" s="74">
        <f t="shared" ref="V57:X58" si="1">IF(I57="",0,1)</f>
        <v>0</v>
      </c>
      <c r="W57" s="74">
        <f t="shared" si="1"/>
        <v>0</v>
      </c>
      <c r="X57" s="74">
        <f t="shared" si="1"/>
        <v>0</v>
      </c>
      <c r="Y57" s="80">
        <f>SUM(V57:X57)</f>
        <v>0</v>
      </c>
      <c r="Z57" s="82" t="s">
        <v>47</v>
      </c>
      <c r="AA57" s="84"/>
      <c r="AB57" s="87">
        <f>IF(AND($S$56=AB56,$AA$56&gt;=2),1,0)</f>
        <v>0</v>
      </c>
      <c r="AC57" s="96">
        <f>IF(AND($S$56=AC56,$AA$56&gt;=1),0.5,0)</f>
        <v>0</v>
      </c>
      <c r="AD57" s="99">
        <f>IF(AND($S$56=AD56,$AA$56&gt;=0),0,0)</f>
        <v>0</v>
      </c>
      <c r="AG57" s="116"/>
      <c r="AQ57" s="123">
        <f>IF(AND(AA56&gt;=0,AA56&lt;=2),SUM(AB57:AP57),0)</f>
        <v>0</v>
      </c>
    </row>
    <row r="58" spans="1:43" ht="45" customHeight="1">
      <c r="A58" s="39"/>
      <c r="B58" s="302"/>
      <c r="C58" s="299"/>
      <c r="D58" s="338"/>
      <c r="E58" s="236"/>
      <c r="F58" s="311"/>
      <c r="G58" s="341"/>
      <c r="H58" s="318"/>
      <c r="I58" s="55"/>
      <c r="J58" s="55"/>
      <c r="K58" s="244"/>
      <c r="L58" s="245"/>
      <c r="M58" s="245"/>
      <c r="N58" s="245"/>
      <c r="O58" s="245"/>
      <c r="P58" s="245"/>
      <c r="Q58" s="246"/>
      <c r="R58" s="67" t="s">
        <v>58</v>
      </c>
      <c r="S58" s="296"/>
      <c r="T58" s="39"/>
      <c r="V58" s="74">
        <f t="shared" si="1"/>
        <v>0</v>
      </c>
      <c r="W58" s="74">
        <f t="shared" si="1"/>
        <v>0</v>
      </c>
      <c r="X58" s="74">
        <f t="shared" si="1"/>
        <v>0</v>
      </c>
      <c r="Y58" s="80">
        <f>SUM(V58:X58)</f>
        <v>0</v>
      </c>
      <c r="Z58" s="82" t="s">
        <v>47</v>
      </c>
      <c r="AA58" s="84"/>
      <c r="AG58" s="116"/>
    </row>
    <row r="59" spans="1:43" ht="45" customHeight="1">
      <c r="A59" s="39"/>
      <c r="B59" s="302"/>
      <c r="C59" s="299"/>
      <c r="D59" s="338"/>
      <c r="E59" s="319" t="s">
        <v>577</v>
      </c>
      <c r="F59" s="311"/>
      <c r="G59" s="341"/>
      <c r="H59" s="318">
        <f>IF(AND(B54="○"),AQ60,"-")</f>
        <v>0</v>
      </c>
      <c r="I59" s="236" t="s">
        <v>432</v>
      </c>
      <c r="J59" s="236"/>
      <c r="K59" s="247"/>
      <c r="L59" s="247"/>
      <c r="M59" s="247"/>
      <c r="N59" s="247"/>
      <c r="O59" s="247"/>
      <c r="P59" s="247"/>
      <c r="Q59" s="247"/>
      <c r="R59" s="65" t="s">
        <v>235</v>
      </c>
      <c r="S59" s="296"/>
      <c r="T59" s="39"/>
      <c r="V59" s="74">
        <f>IF(K59="",0,1)</f>
        <v>0</v>
      </c>
      <c r="W59" s="75"/>
      <c r="X59" s="74">
        <f>IF(S59="",0,1)</f>
        <v>0</v>
      </c>
      <c r="Y59" s="80">
        <f>SUM(V59:W59)</f>
        <v>0</v>
      </c>
      <c r="Z59" s="82" t="s">
        <v>188</v>
      </c>
      <c r="AA59" s="85">
        <f>COUNTIF(Y59:Y60,1)</f>
        <v>0</v>
      </c>
      <c r="AB59" s="86" t="s">
        <v>46</v>
      </c>
      <c r="AC59" s="95" t="s">
        <v>90</v>
      </c>
      <c r="AD59" s="98" t="s">
        <v>40</v>
      </c>
      <c r="AH59" s="116"/>
      <c r="AQ59" s="122" t="s">
        <v>27</v>
      </c>
    </row>
    <row r="60" spans="1:43" ht="45" customHeight="1">
      <c r="A60" s="39"/>
      <c r="B60" s="302"/>
      <c r="C60" s="299"/>
      <c r="D60" s="338"/>
      <c r="E60" s="320"/>
      <c r="F60" s="311"/>
      <c r="G60" s="341"/>
      <c r="H60" s="318"/>
      <c r="I60" s="236"/>
      <c r="J60" s="236"/>
      <c r="K60" s="247"/>
      <c r="L60" s="247"/>
      <c r="M60" s="247"/>
      <c r="N60" s="247"/>
      <c r="O60" s="247"/>
      <c r="P60" s="247"/>
      <c r="Q60" s="247"/>
      <c r="R60" s="67" t="s">
        <v>58</v>
      </c>
      <c r="S60" s="296"/>
      <c r="T60" s="39"/>
      <c r="V60" s="74">
        <f>IF(K60="",0,1)</f>
        <v>0</v>
      </c>
      <c r="W60" s="77"/>
      <c r="Y60" s="80">
        <f>SUM(V60:W60)</f>
        <v>0</v>
      </c>
      <c r="Z60" s="82" t="s">
        <v>188</v>
      </c>
      <c r="AA60" s="84"/>
      <c r="AB60" s="87">
        <f>IF(AND($S$59=AB59,$AA$59&gt;=2),1,0)</f>
        <v>0</v>
      </c>
      <c r="AC60" s="96">
        <f>IF(AND($S$59=AC59,$AA$59&gt;=1),0.5,0)</f>
        <v>0</v>
      </c>
      <c r="AD60" s="99">
        <f>IF(AND($S$59=AD59,$AA$59&gt;=0),0,0)</f>
        <v>0</v>
      </c>
      <c r="AH60" s="116"/>
      <c r="AQ60" s="123">
        <f>IF(AND(AA59&gt;=0,AA59&lt;=2),SUM(AB60:AP60),0)</f>
        <v>0</v>
      </c>
    </row>
    <row r="61" spans="1:43" ht="45" customHeight="1">
      <c r="A61" s="39"/>
      <c r="B61" s="302"/>
      <c r="C61" s="299"/>
      <c r="D61" s="338"/>
      <c r="E61" s="319" t="s">
        <v>578</v>
      </c>
      <c r="F61" s="311"/>
      <c r="G61" s="341"/>
      <c r="H61" s="318">
        <f>IF(AND(B54="○"),AQ62,"-")</f>
        <v>0</v>
      </c>
      <c r="I61" s="321" t="s">
        <v>466</v>
      </c>
      <c r="J61" s="323"/>
      <c r="K61" s="323"/>
      <c r="L61" s="323"/>
      <c r="M61" s="323"/>
      <c r="N61" s="323"/>
      <c r="O61" s="323"/>
      <c r="P61" s="323"/>
      <c r="Q61" s="322"/>
      <c r="R61" s="65" t="s">
        <v>235</v>
      </c>
      <c r="S61" s="327"/>
      <c r="T61" s="39"/>
      <c r="V61" s="76"/>
      <c r="W61" s="75"/>
      <c r="X61" s="74">
        <f>IF(S61="",0,1)</f>
        <v>0</v>
      </c>
      <c r="Y61" s="80">
        <f>SUM(V61:X62)</f>
        <v>0</v>
      </c>
      <c r="Z61" s="82" t="s">
        <v>188</v>
      </c>
      <c r="AA61" s="84"/>
      <c r="AB61" s="86" t="s">
        <v>34</v>
      </c>
      <c r="AC61" s="98" t="s">
        <v>20</v>
      </c>
      <c r="AQ61" s="122" t="s">
        <v>27</v>
      </c>
    </row>
    <row r="62" spans="1:43" ht="45" customHeight="1">
      <c r="A62" s="39"/>
      <c r="B62" s="303"/>
      <c r="C62" s="299"/>
      <c r="D62" s="339"/>
      <c r="E62" s="320"/>
      <c r="F62" s="312"/>
      <c r="G62" s="342"/>
      <c r="H62" s="318"/>
      <c r="I62" s="324"/>
      <c r="J62" s="325"/>
      <c r="K62" s="325"/>
      <c r="L62" s="325"/>
      <c r="M62" s="325"/>
      <c r="N62" s="325"/>
      <c r="O62" s="325"/>
      <c r="P62" s="325"/>
      <c r="Q62" s="326"/>
      <c r="R62" s="67" t="s">
        <v>58</v>
      </c>
      <c r="S62" s="328"/>
      <c r="T62" s="39"/>
      <c r="V62" s="76"/>
      <c r="W62" s="76"/>
      <c r="AA62" s="84"/>
      <c r="AB62" s="87">
        <f>IF($S$61=AB61,1,0)</f>
        <v>0</v>
      </c>
      <c r="AC62" s="99">
        <f>IF($S$61=AC61,0,0)</f>
        <v>0</v>
      </c>
      <c r="AD62" s="105"/>
      <c r="AQ62" s="125">
        <f>IF(Y61=1,SUM(AB62:AP62),0)</f>
        <v>0</v>
      </c>
    </row>
    <row r="63" spans="1:43" ht="45" customHeight="1" thickBot="1">
      <c r="A63" s="39"/>
      <c r="B63" s="43" t="s">
        <v>151</v>
      </c>
      <c r="C63" s="299"/>
      <c r="D63" s="236" t="s">
        <v>579</v>
      </c>
      <c r="E63" s="236"/>
      <c r="F63" s="310">
        <f>IF(COUNTIF(B63:B64,"○")&gt;=1,COUNTIF(B63:B64,"○"),"-")</f>
        <v>2</v>
      </c>
      <c r="G63" s="329">
        <f>SUM(H63:H64)</f>
        <v>0</v>
      </c>
      <c r="H63" s="50">
        <f>IF(AND(B63="○"),SUM(AQ63),"-")</f>
        <v>0</v>
      </c>
      <c r="I63" s="234" t="s">
        <v>218</v>
      </c>
      <c r="J63" s="234"/>
      <c r="K63" s="234"/>
      <c r="L63" s="234"/>
      <c r="M63" s="234"/>
      <c r="N63" s="234"/>
      <c r="O63" s="234"/>
      <c r="P63" s="234"/>
      <c r="Q63" s="234"/>
      <c r="R63" s="68" t="s">
        <v>159</v>
      </c>
      <c r="S63" s="71"/>
      <c r="T63" s="39"/>
      <c r="V63" s="75"/>
      <c r="W63" s="75"/>
      <c r="X63" s="74">
        <f>IF(S63="",0,1)</f>
        <v>0</v>
      </c>
      <c r="Y63" s="80">
        <f>SUM(V63:X63)</f>
        <v>0</v>
      </c>
      <c r="Z63" s="82" t="s">
        <v>188</v>
      </c>
      <c r="AB63" s="86" t="s">
        <v>94</v>
      </c>
      <c r="AC63" s="95" t="s">
        <v>95</v>
      </c>
      <c r="AD63" s="98" t="s">
        <v>97</v>
      </c>
      <c r="AE63" s="86" t="s">
        <v>397</v>
      </c>
      <c r="AF63" s="95" t="s">
        <v>209</v>
      </c>
      <c r="AG63" s="98" t="s">
        <v>97</v>
      </c>
      <c r="AH63" s="98"/>
      <c r="AI63" s="86"/>
      <c r="AJ63" s="95"/>
      <c r="AK63" s="98"/>
      <c r="AP63" s="316" t="s">
        <v>27</v>
      </c>
      <c r="AQ63" s="126">
        <f>IF(Y63=1,SUM(AB64:AD64),0)</f>
        <v>0</v>
      </c>
    </row>
    <row r="64" spans="1:43" ht="45" customHeight="1" thickBot="1">
      <c r="A64" s="39"/>
      <c r="B64" s="43" t="s">
        <v>151</v>
      </c>
      <c r="C64" s="299"/>
      <c r="D64" s="236"/>
      <c r="E64" s="236"/>
      <c r="F64" s="312"/>
      <c r="G64" s="330"/>
      <c r="H64" s="50">
        <f>IF(AND(B64="○"),SUM(AQ64),"-")</f>
        <v>0</v>
      </c>
      <c r="I64" s="234" t="s">
        <v>467</v>
      </c>
      <c r="J64" s="234"/>
      <c r="K64" s="234"/>
      <c r="L64" s="234"/>
      <c r="M64" s="234"/>
      <c r="N64" s="234"/>
      <c r="O64" s="234"/>
      <c r="P64" s="234"/>
      <c r="Q64" s="234"/>
      <c r="R64" s="68" t="s">
        <v>159</v>
      </c>
      <c r="S64" s="72"/>
      <c r="T64" s="39"/>
      <c r="V64" s="75"/>
      <c r="W64" s="75"/>
      <c r="X64" s="74">
        <f>IF(S64="",0,1)</f>
        <v>0</v>
      </c>
      <c r="Y64" s="80">
        <f>SUM(V64:X64)</f>
        <v>0</v>
      </c>
      <c r="Z64" s="82" t="s">
        <v>188</v>
      </c>
      <c r="AB64" s="87">
        <f>IF($S$63=AB63,1,0)</f>
        <v>0</v>
      </c>
      <c r="AC64" s="96">
        <f>IF($S$63=AC63,0.5,0)</f>
        <v>0</v>
      </c>
      <c r="AD64" s="99">
        <f>IF($S$63=AD63,0,0)</f>
        <v>0</v>
      </c>
      <c r="AE64" s="87">
        <f>IF($S$64=AE63,1,0)</f>
        <v>0</v>
      </c>
      <c r="AF64" s="96">
        <f>IF($S$64=AF63,0.5,0)</f>
        <v>0</v>
      </c>
      <c r="AG64" s="99">
        <f>IF($S$64=AG63,0,0)</f>
        <v>0</v>
      </c>
      <c r="AH64" s="99"/>
      <c r="AI64" s="87"/>
      <c r="AJ64" s="96"/>
      <c r="AK64" s="99"/>
      <c r="AP64" s="317"/>
      <c r="AQ64" s="127">
        <f>IF(Y64=1,SUM(AE64:AG64),0)</f>
        <v>0</v>
      </c>
    </row>
    <row r="65" spans="1:43" ht="45" customHeight="1" thickBot="1">
      <c r="A65" s="39"/>
      <c r="B65" s="301" t="s">
        <v>151</v>
      </c>
      <c r="C65" s="299"/>
      <c r="D65" s="304" t="s">
        <v>580</v>
      </c>
      <c r="E65" s="305"/>
      <c r="F65" s="310">
        <f>IF(AND(B65="○"),2,"-")</f>
        <v>2</v>
      </c>
      <c r="G65" s="340">
        <f>SUM(H65:H72)</f>
        <v>0</v>
      </c>
      <c r="H65" s="272">
        <f>IF(AND(B65="○"),AQ66,"-")</f>
        <v>0</v>
      </c>
      <c r="I65" s="56" t="s">
        <v>136</v>
      </c>
      <c r="J65" s="42" t="s">
        <v>137</v>
      </c>
      <c r="K65" s="241" t="s">
        <v>138</v>
      </c>
      <c r="L65" s="242"/>
      <c r="M65" s="243"/>
      <c r="N65" s="248" t="s">
        <v>140</v>
      </c>
      <c r="O65" s="249"/>
      <c r="P65" s="249"/>
      <c r="Q65" s="250"/>
      <c r="R65" s="293" t="s">
        <v>159</v>
      </c>
      <c r="S65" s="313"/>
      <c r="T65" s="39"/>
      <c r="V65" s="75"/>
      <c r="W65" s="75"/>
      <c r="X65" s="74">
        <f>IF(S65="",0,1)</f>
        <v>0</v>
      </c>
      <c r="Y65" s="80">
        <f>SUM(V65:X67)</f>
        <v>0</v>
      </c>
      <c r="Z65" s="82" t="s">
        <v>139</v>
      </c>
      <c r="AA65" s="84"/>
      <c r="AB65" s="86" t="s">
        <v>501</v>
      </c>
      <c r="AC65" s="95" t="s">
        <v>502</v>
      </c>
      <c r="AD65" s="98" t="s">
        <v>511</v>
      </c>
      <c r="AE65" s="86"/>
      <c r="AF65" s="95"/>
      <c r="AG65" s="98"/>
      <c r="AH65" s="86"/>
      <c r="AI65" s="98"/>
      <c r="AQ65" s="122" t="s">
        <v>27</v>
      </c>
    </row>
    <row r="66" spans="1:43" ht="45" customHeight="1" thickBot="1">
      <c r="A66" s="39"/>
      <c r="B66" s="302"/>
      <c r="C66" s="299"/>
      <c r="D66" s="306"/>
      <c r="E66" s="307"/>
      <c r="F66" s="311"/>
      <c r="G66" s="341"/>
      <c r="H66" s="273"/>
      <c r="I66" s="55"/>
      <c r="J66" s="60"/>
      <c r="K66" s="254"/>
      <c r="L66" s="255"/>
      <c r="M66" s="256"/>
      <c r="N66" s="257" t="e">
        <f>ROUNDUP(J66/K66,0)</f>
        <v>#DIV/0!</v>
      </c>
      <c r="O66" s="258"/>
      <c r="P66" s="258"/>
      <c r="Q66" s="259"/>
      <c r="R66" s="294"/>
      <c r="S66" s="314"/>
      <c r="T66" s="39"/>
      <c r="V66" s="74">
        <f t="shared" ref="V66:X67" si="2">IF(I66="",0,1)</f>
        <v>0</v>
      </c>
      <c r="W66" s="74">
        <f t="shared" si="2"/>
        <v>0</v>
      </c>
      <c r="X66" s="74">
        <f t="shared" si="2"/>
        <v>0</v>
      </c>
      <c r="Z66" s="83"/>
      <c r="AA66" s="84"/>
      <c r="AB66" s="87">
        <f>IF($S$65=AB65,2,0)</f>
        <v>0</v>
      </c>
      <c r="AC66" s="96">
        <f>IF($S$65=AC65,1,0)</f>
        <v>0</v>
      </c>
      <c r="AD66" s="99">
        <f>IF($S$65=AD65,0,0)</f>
        <v>0</v>
      </c>
      <c r="AE66" s="87"/>
      <c r="AF66" s="96"/>
      <c r="AG66" s="99"/>
      <c r="AH66" s="87"/>
      <c r="AI66" s="99"/>
      <c r="AQ66" s="123">
        <f>IF(Y65=7,SUM(AB66:AP66),0)</f>
        <v>0</v>
      </c>
    </row>
    <row r="67" spans="1:43" ht="45" customHeight="1" thickBot="1">
      <c r="A67" s="39"/>
      <c r="B67" s="302"/>
      <c r="C67" s="299"/>
      <c r="D67" s="306"/>
      <c r="E67" s="307"/>
      <c r="F67" s="311"/>
      <c r="G67" s="341"/>
      <c r="H67" s="273"/>
      <c r="I67" s="55"/>
      <c r="J67" s="60"/>
      <c r="K67" s="254"/>
      <c r="L67" s="255"/>
      <c r="M67" s="256"/>
      <c r="N67" s="257" t="e">
        <f>ROUNDUP(J67/K67,0)</f>
        <v>#DIV/0!</v>
      </c>
      <c r="O67" s="258"/>
      <c r="P67" s="258"/>
      <c r="Q67" s="259"/>
      <c r="R67" s="294"/>
      <c r="S67" s="314"/>
      <c r="T67" s="39"/>
      <c r="V67" s="74">
        <f t="shared" si="2"/>
        <v>0</v>
      </c>
      <c r="W67" s="74">
        <f t="shared" si="2"/>
        <v>0</v>
      </c>
      <c r="X67" s="74">
        <f t="shared" si="2"/>
        <v>0</v>
      </c>
      <c r="Z67" s="83"/>
      <c r="AA67" s="84"/>
      <c r="AG67" s="116"/>
    </row>
    <row r="68" spans="1:43" ht="45" customHeight="1" thickBot="1">
      <c r="A68" s="39"/>
      <c r="B68" s="302"/>
      <c r="C68" s="299"/>
      <c r="D68" s="306"/>
      <c r="E68" s="307"/>
      <c r="F68" s="311"/>
      <c r="G68" s="341"/>
      <c r="H68" s="274"/>
      <c r="I68" s="248" t="s">
        <v>64</v>
      </c>
      <c r="J68" s="249"/>
      <c r="K68" s="249"/>
      <c r="L68" s="249"/>
      <c r="M68" s="250"/>
      <c r="N68" s="251" t="e">
        <f>ROUND((((N67-N66)/N66)*100),2)</f>
        <v>#DIV/0!</v>
      </c>
      <c r="O68" s="252"/>
      <c r="P68" s="252"/>
      <c r="Q68" s="253"/>
      <c r="R68" s="294"/>
      <c r="S68" s="314"/>
      <c r="T68" s="39"/>
      <c r="V68" s="75"/>
      <c r="W68" s="75"/>
      <c r="X68" s="79"/>
      <c r="Y68" s="81"/>
      <c r="Z68" s="82"/>
      <c r="AB68" s="86" t="s">
        <v>512</v>
      </c>
      <c r="AC68" s="98" t="s">
        <v>513</v>
      </c>
      <c r="AD68" s="106"/>
      <c r="AE68" s="115"/>
      <c r="AF68" s="115"/>
      <c r="AG68" s="109"/>
      <c r="AH68" s="115"/>
      <c r="AI68" s="115"/>
      <c r="AP68" s="121" t="s">
        <v>27</v>
      </c>
      <c r="AQ68" s="128">
        <f>IF(Y69=4,SUM(AB69:AC69),0)</f>
        <v>0</v>
      </c>
    </row>
    <row r="69" spans="1:43" ht="45" customHeight="1" thickBot="1">
      <c r="A69" s="39"/>
      <c r="B69" s="302"/>
      <c r="C69" s="299"/>
      <c r="D69" s="306"/>
      <c r="E69" s="307"/>
      <c r="F69" s="311"/>
      <c r="G69" s="341"/>
      <c r="H69" s="272">
        <f>IF(AND(B65="○"),AQ68,"-")</f>
        <v>0</v>
      </c>
      <c r="I69" s="56" t="s">
        <v>486</v>
      </c>
      <c r="J69" s="42" t="s">
        <v>137</v>
      </c>
      <c r="K69" s="241" t="s">
        <v>138</v>
      </c>
      <c r="L69" s="242"/>
      <c r="M69" s="243"/>
      <c r="N69" s="248" t="s">
        <v>140</v>
      </c>
      <c r="O69" s="249"/>
      <c r="P69" s="249"/>
      <c r="Q69" s="250"/>
      <c r="R69" s="294"/>
      <c r="S69" s="314"/>
      <c r="T69" s="39"/>
      <c r="V69" s="75"/>
      <c r="W69" s="75"/>
      <c r="X69" s="78">
        <f>IF(S65="",0,1)</f>
        <v>0</v>
      </c>
      <c r="Y69" s="80">
        <f>SUM(V69:X70)</f>
        <v>0</v>
      </c>
      <c r="Z69" s="82" t="s">
        <v>158</v>
      </c>
      <c r="AA69" s="84"/>
      <c r="AB69" s="87">
        <f>IF($S$65=AB68,2,0)</f>
        <v>0</v>
      </c>
      <c r="AC69" s="99">
        <f>IF($S$65=AC68,0,0)</f>
        <v>0</v>
      </c>
      <c r="AD69" s="107"/>
      <c r="AE69" s="115"/>
      <c r="AF69" s="115"/>
      <c r="AG69" s="115"/>
      <c r="AQ69" s="129"/>
    </row>
    <row r="70" spans="1:43" ht="45" customHeight="1">
      <c r="A70" s="39"/>
      <c r="B70" s="302"/>
      <c r="C70" s="299"/>
      <c r="D70" s="306"/>
      <c r="E70" s="307"/>
      <c r="F70" s="311"/>
      <c r="G70" s="341"/>
      <c r="H70" s="273"/>
      <c r="I70" s="60"/>
      <c r="J70" s="60"/>
      <c r="K70" s="254"/>
      <c r="L70" s="255"/>
      <c r="M70" s="256"/>
      <c r="N70" s="257" t="e">
        <f>ROUNDUP(J70/K70,0)</f>
        <v>#DIV/0!</v>
      </c>
      <c r="O70" s="258"/>
      <c r="P70" s="258"/>
      <c r="Q70" s="259"/>
      <c r="R70" s="294"/>
      <c r="S70" s="314"/>
      <c r="T70" s="39"/>
      <c r="V70" s="74">
        <f>IF(I70="",0,1)</f>
        <v>0</v>
      </c>
      <c r="W70" s="74">
        <f>IF(J70="",0,1)</f>
        <v>0</v>
      </c>
      <c r="X70" s="74">
        <f>IF(K70="",0,1)</f>
        <v>0</v>
      </c>
      <c r="Z70" s="83"/>
      <c r="AA70" s="84"/>
      <c r="AB70" s="176"/>
      <c r="AC70" s="176"/>
      <c r="AD70" s="108"/>
      <c r="AE70" s="108"/>
      <c r="AF70" s="108"/>
      <c r="AG70" s="108"/>
      <c r="AQ70" s="174"/>
    </row>
    <row r="71" spans="1:43" ht="45" customHeight="1">
      <c r="A71" s="39"/>
      <c r="B71" s="302"/>
      <c r="C71" s="299"/>
      <c r="D71" s="306"/>
      <c r="E71" s="307"/>
      <c r="F71" s="311"/>
      <c r="G71" s="341"/>
      <c r="H71" s="273"/>
      <c r="I71" s="260" t="s">
        <v>485</v>
      </c>
      <c r="J71" s="261"/>
      <c r="K71" s="261"/>
      <c r="L71" s="261"/>
      <c r="M71" s="262"/>
      <c r="N71" s="263">
        <v>5652500</v>
      </c>
      <c r="O71" s="264"/>
      <c r="P71" s="264"/>
      <c r="Q71" s="265"/>
      <c r="R71" s="294"/>
      <c r="S71" s="314"/>
      <c r="T71" s="39"/>
      <c r="V71" s="75"/>
      <c r="W71" s="75"/>
      <c r="X71" s="79"/>
      <c r="Z71" s="83"/>
      <c r="AA71" s="84"/>
      <c r="AB71" s="108"/>
      <c r="AC71" s="108"/>
      <c r="AD71" s="108"/>
      <c r="AE71" s="108"/>
      <c r="AF71" s="108"/>
      <c r="AG71" s="108"/>
      <c r="AQ71" s="174"/>
    </row>
    <row r="72" spans="1:43" ht="45" customHeight="1" thickBot="1">
      <c r="A72" s="39"/>
      <c r="B72" s="302"/>
      <c r="C72" s="299"/>
      <c r="D72" s="308"/>
      <c r="E72" s="309"/>
      <c r="F72" s="312"/>
      <c r="G72" s="341"/>
      <c r="H72" s="274"/>
      <c r="I72" s="260" t="s">
        <v>500</v>
      </c>
      <c r="J72" s="261"/>
      <c r="K72" s="261"/>
      <c r="L72" s="261"/>
      <c r="M72" s="262"/>
      <c r="N72" s="263">
        <v>5921400</v>
      </c>
      <c r="O72" s="264"/>
      <c r="P72" s="264"/>
      <c r="Q72" s="265"/>
      <c r="R72" s="295"/>
      <c r="S72" s="315"/>
      <c r="T72" s="39"/>
      <c r="V72" s="75"/>
      <c r="W72" s="75"/>
      <c r="X72" s="75"/>
      <c r="Y72" s="75"/>
      <c r="Z72" s="82"/>
      <c r="AB72" s="115"/>
      <c r="AC72" s="115"/>
      <c r="AD72" s="109"/>
      <c r="AE72" s="115"/>
      <c r="AF72" s="115"/>
      <c r="AG72" s="109"/>
      <c r="AH72" s="115"/>
      <c r="AI72" s="115"/>
      <c r="AP72" s="177"/>
      <c r="AQ72" s="174"/>
    </row>
    <row r="73" spans="1:43" ht="45" customHeight="1" thickBot="1">
      <c r="A73" s="39"/>
      <c r="B73" s="301" t="s">
        <v>151</v>
      </c>
      <c r="C73" s="299"/>
      <c r="D73" s="321" t="s">
        <v>581</v>
      </c>
      <c r="E73" s="322"/>
      <c r="F73" s="310">
        <f>IF(AND(B73="○"),1,"-")</f>
        <v>1</v>
      </c>
      <c r="G73" s="290">
        <f>IF(AND(B73="○"),AQ74,"-")</f>
        <v>0</v>
      </c>
      <c r="H73" s="272"/>
      <c r="I73" s="213" t="s">
        <v>504</v>
      </c>
      <c r="J73" s="214"/>
      <c r="K73" s="214"/>
      <c r="L73" s="214"/>
      <c r="M73" s="214"/>
      <c r="N73" s="214"/>
      <c r="O73" s="214"/>
      <c r="P73" s="214"/>
      <c r="Q73" s="215"/>
      <c r="R73" s="65" t="s">
        <v>235</v>
      </c>
      <c r="S73" s="313"/>
      <c r="T73" s="39"/>
      <c r="V73" s="75"/>
      <c r="W73" s="75"/>
      <c r="X73" s="74">
        <f>IF(S73="",0,1)</f>
        <v>0</v>
      </c>
      <c r="Y73" s="80">
        <f>SUM(V73:X74)</f>
        <v>0</v>
      </c>
      <c r="Z73" s="82" t="s">
        <v>505</v>
      </c>
      <c r="AA73" s="84"/>
      <c r="AB73" s="88" t="s">
        <v>515</v>
      </c>
      <c r="AC73" s="98" t="s">
        <v>516</v>
      </c>
      <c r="AD73" s="107"/>
      <c r="AE73" s="105"/>
      <c r="AG73" s="116"/>
      <c r="AI73" s="105"/>
      <c r="AL73" s="105"/>
      <c r="AO73" s="105"/>
      <c r="AQ73" s="122" t="s">
        <v>27</v>
      </c>
    </row>
    <row r="74" spans="1:43" ht="45" customHeight="1" thickBot="1">
      <c r="A74" s="39"/>
      <c r="B74" s="303"/>
      <c r="C74" s="299"/>
      <c r="D74" s="324"/>
      <c r="E74" s="326"/>
      <c r="F74" s="312"/>
      <c r="G74" s="292"/>
      <c r="H74" s="274"/>
      <c r="I74" s="216"/>
      <c r="J74" s="217"/>
      <c r="K74" s="217"/>
      <c r="L74" s="217"/>
      <c r="M74" s="217"/>
      <c r="N74" s="217"/>
      <c r="O74" s="217"/>
      <c r="P74" s="217"/>
      <c r="Q74" s="218"/>
      <c r="R74" s="67" t="s">
        <v>58</v>
      </c>
      <c r="S74" s="315"/>
      <c r="T74" s="39"/>
      <c r="V74" s="75"/>
      <c r="W74" s="75"/>
      <c r="AA74" s="84"/>
      <c r="AB74" s="87">
        <f>IF($S$73=AB73,1,0)</f>
        <v>0</v>
      </c>
      <c r="AC74" s="99">
        <f>IF($S$73=AC73,0,0)</f>
        <v>0</v>
      </c>
      <c r="AD74" s="89"/>
      <c r="AG74" s="116"/>
      <c r="AQ74" s="123">
        <f>IF(Y73=1,SUM(AB74:AP74),0)</f>
        <v>0</v>
      </c>
    </row>
    <row r="75" spans="1:43" ht="45" customHeight="1" thickBot="1">
      <c r="A75" s="39"/>
      <c r="B75" s="288" t="s">
        <v>151</v>
      </c>
      <c r="C75" s="299"/>
      <c r="D75" s="236" t="s">
        <v>582</v>
      </c>
      <c r="E75" s="236"/>
      <c r="F75" s="289">
        <f>IF(AND(B75="○"),2,"-")</f>
        <v>2</v>
      </c>
      <c r="G75" s="290">
        <f>IF(AND(B75="○"),AQ76,"-")</f>
        <v>0</v>
      </c>
      <c r="H75" s="272"/>
      <c r="I75" s="54" t="s">
        <v>285</v>
      </c>
      <c r="J75" s="331" t="s">
        <v>117</v>
      </c>
      <c r="K75" s="332"/>
      <c r="L75" s="332"/>
      <c r="M75" s="332"/>
      <c r="N75" s="332"/>
      <c r="O75" s="332"/>
      <c r="P75" s="332"/>
      <c r="Q75" s="333"/>
      <c r="R75" s="65" t="s">
        <v>235</v>
      </c>
      <c r="S75" s="296"/>
      <c r="T75" s="39"/>
      <c r="V75" s="75"/>
      <c r="W75" s="75"/>
      <c r="X75" s="74">
        <f>IF(S75="",0,1)</f>
        <v>0</v>
      </c>
      <c r="Y75" s="80">
        <f>SUM(V75:X76)</f>
        <v>0</v>
      </c>
      <c r="Z75" s="82" t="s">
        <v>47</v>
      </c>
      <c r="AA75" s="84"/>
      <c r="AB75" s="90" t="s">
        <v>281</v>
      </c>
      <c r="AC75" s="100" t="s">
        <v>254</v>
      </c>
      <c r="AD75" s="110" t="s">
        <v>41</v>
      </c>
      <c r="AG75" s="116"/>
      <c r="AQ75" s="122" t="s">
        <v>27</v>
      </c>
    </row>
    <row r="76" spans="1:43" ht="45" customHeight="1" thickBot="1">
      <c r="A76" s="39"/>
      <c r="B76" s="288"/>
      <c r="C76" s="299"/>
      <c r="D76" s="236"/>
      <c r="E76" s="236"/>
      <c r="F76" s="289"/>
      <c r="G76" s="292"/>
      <c r="H76" s="274"/>
      <c r="I76" s="57"/>
      <c r="J76" s="334"/>
      <c r="K76" s="335"/>
      <c r="L76" s="335"/>
      <c r="M76" s="335"/>
      <c r="N76" s="335"/>
      <c r="O76" s="335"/>
      <c r="P76" s="335"/>
      <c r="Q76" s="336"/>
      <c r="R76" s="67" t="s">
        <v>58</v>
      </c>
      <c r="S76" s="296"/>
      <c r="T76" s="39"/>
      <c r="V76" s="74">
        <f>IF(I76="",0,1)</f>
        <v>0</v>
      </c>
      <c r="W76" s="74">
        <f>IF(J76="",0,1)</f>
        <v>0</v>
      </c>
      <c r="AA76" s="84"/>
      <c r="AB76" s="87">
        <f>IF($S$75=AB75,2,0)</f>
        <v>0</v>
      </c>
      <c r="AC76" s="96">
        <f>IF($S$75=AC75,1,0)</f>
        <v>0</v>
      </c>
      <c r="AD76" s="99">
        <f>IF($S$75=AD75,0,0)</f>
        <v>0</v>
      </c>
      <c r="AG76" s="116"/>
      <c r="AQ76" s="123">
        <f>IF(Y75=3,SUM(AB76:AP76),0)</f>
        <v>0</v>
      </c>
    </row>
    <row r="77" spans="1:43" ht="45" customHeight="1">
      <c r="A77" s="39"/>
      <c r="B77" s="288" t="s">
        <v>151</v>
      </c>
      <c r="C77" s="299"/>
      <c r="D77" s="236" t="s">
        <v>583</v>
      </c>
      <c r="E77" s="236"/>
      <c r="F77" s="289">
        <f>IF(AND(B77="○"),2,"-")</f>
        <v>2</v>
      </c>
      <c r="G77" s="290">
        <f>IF(AND(B77="○"),AQ78,"-")</f>
        <v>0</v>
      </c>
      <c r="H77" s="272"/>
      <c r="I77" s="234" t="s">
        <v>260</v>
      </c>
      <c r="J77" s="234"/>
      <c r="K77" s="234"/>
      <c r="L77" s="234"/>
      <c r="M77" s="234"/>
      <c r="N77" s="234"/>
      <c r="O77" s="234"/>
      <c r="P77" s="234"/>
      <c r="Q77" s="234"/>
      <c r="R77" s="65" t="s">
        <v>235</v>
      </c>
      <c r="S77" s="296"/>
      <c r="T77" s="39"/>
      <c r="V77" s="75"/>
      <c r="W77" s="75"/>
      <c r="X77" s="74">
        <f>IF(S77="",0,1)</f>
        <v>0</v>
      </c>
      <c r="Y77" s="80">
        <f>SUM(V77:X78)</f>
        <v>0</v>
      </c>
      <c r="Z77" s="82" t="s">
        <v>188</v>
      </c>
      <c r="AA77" s="84"/>
      <c r="AB77" s="90" t="s">
        <v>261</v>
      </c>
      <c r="AC77" s="100" t="s">
        <v>198</v>
      </c>
      <c r="AD77" s="110" t="s">
        <v>203</v>
      </c>
      <c r="AQ77" s="122" t="s">
        <v>27</v>
      </c>
    </row>
    <row r="78" spans="1:43" ht="45" customHeight="1">
      <c r="A78" s="39"/>
      <c r="B78" s="288"/>
      <c r="C78" s="299"/>
      <c r="D78" s="236"/>
      <c r="E78" s="236"/>
      <c r="F78" s="289"/>
      <c r="G78" s="292"/>
      <c r="H78" s="274"/>
      <c r="I78" s="234"/>
      <c r="J78" s="234"/>
      <c r="K78" s="234"/>
      <c r="L78" s="234"/>
      <c r="M78" s="234"/>
      <c r="N78" s="234"/>
      <c r="O78" s="234"/>
      <c r="P78" s="234"/>
      <c r="Q78" s="234"/>
      <c r="R78" s="67" t="s">
        <v>58</v>
      </c>
      <c r="S78" s="296"/>
      <c r="T78" s="39"/>
      <c r="V78" s="75"/>
      <c r="W78" s="75"/>
      <c r="AA78" s="84"/>
      <c r="AB78" s="87">
        <f>IF($S$77=AB77,2,0)</f>
        <v>0</v>
      </c>
      <c r="AC78" s="96">
        <f>IF($S$77=AC77,1,0)</f>
        <v>0</v>
      </c>
      <c r="AD78" s="99">
        <f>IF($S$77=AD77,0,0)</f>
        <v>0</v>
      </c>
      <c r="AH78" s="74"/>
      <c r="AI78" s="80"/>
      <c r="AJ78" s="82" t="s">
        <v>47</v>
      </c>
      <c r="AL78" s="86"/>
      <c r="AM78" s="98"/>
      <c r="AQ78" s="123">
        <f>IF(Y77=1,SUM(AB78:AD78),0)</f>
        <v>0</v>
      </c>
    </row>
    <row r="79" spans="1:43" ht="45" customHeight="1">
      <c r="A79" s="39"/>
      <c r="B79" s="288" t="s">
        <v>151</v>
      </c>
      <c r="C79" s="299"/>
      <c r="D79" s="236" t="s">
        <v>584</v>
      </c>
      <c r="E79" s="236"/>
      <c r="F79" s="289">
        <f>IF(AND(B79="○"),2,"-")</f>
        <v>2</v>
      </c>
      <c r="G79" s="290">
        <f>IF(AND(B79="○"),AQ80,"-")</f>
        <v>0</v>
      </c>
      <c r="H79" s="272"/>
      <c r="I79" s="234" t="s">
        <v>69</v>
      </c>
      <c r="J79" s="234"/>
      <c r="K79" s="234"/>
      <c r="L79" s="234"/>
      <c r="M79" s="234"/>
      <c r="N79" s="234"/>
      <c r="O79" s="234"/>
      <c r="P79" s="234"/>
      <c r="Q79" s="234"/>
      <c r="R79" s="65" t="s">
        <v>235</v>
      </c>
      <c r="S79" s="296"/>
      <c r="T79" s="39"/>
      <c r="V79" s="75"/>
      <c r="W79" s="75"/>
      <c r="X79" s="74">
        <f>IF(S79="",0,1)</f>
        <v>0</v>
      </c>
      <c r="Y79" s="80">
        <f>SUM(V79:X80)</f>
        <v>0</v>
      </c>
      <c r="Z79" s="82" t="s">
        <v>188</v>
      </c>
      <c r="AA79" s="84"/>
      <c r="AB79" s="90" t="s">
        <v>73</v>
      </c>
      <c r="AC79" s="100" t="s">
        <v>258</v>
      </c>
      <c r="AD79" s="110" t="s">
        <v>204</v>
      </c>
      <c r="AH79" s="74"/>
      <c r="AK79" s="84"/>
      <c r="AL79" s="87"/>
      <c r="AM79" s="99"/>
      <c r="AQ79" s="122" t="s">
        <v>27</v>
      </c>
    </row>
    <row r="80" spans="1:43" ht="45" customHeight="1">
      <c r="A80" s="39"/>
      <c r="B80" s="288"/>
      <c r="C80" s="299"/>
      <c r="D80" s="236"/>
      <c r="E80" s="236"/>
      <c r="F80" s="289"/>
      <c r="G80" s="292"/>
      <c r="H80" s="274"/>
      <c r="I80" s="234"/>
      <c r="J80" s="234"/>
      <c r="K80" s="234"/>
      <c r="L80" s="234"/>
      <c r="M80" s="234"/>
      <c r="N80" s="234"/>
      <c r="O80" s="234"/>
      <c r="P80" s="234"/>
      <c r="Q80" s="234"/>
      <c r="R80" s="67" t="s">
        <v>58</v>
      </c>
      <c r="S80" s="296"/>
      <c r="T80" s="39"/>
      <c r="V80" s="75"/>
      <c r="W80" s="75"/>
      <c r="AA80" s="84"/>
      <c r="AB80" s="87">
        <f>IF($S$79=AB79,2,0)</f>
        <v>0</v>
      </c>
      <c r="AC80" s="96">
        <f>IF($S$79=AC79,1,0)</f>
        <v>0</v>
      </c>
      <c r="AD80" s="99">
        <f>IF($S$79=AD79,0,0)</f>
        <v>0</v>
      </c>
      <c r="AH80" s="74"/>
      <c r="AK80" s="84"/>
      <c r="AQ80" s="123">
        <f>IF(Y79=1,SUM(AB80:AP80),0)</f>
        <v>0</v>
      </c>
    </row>
    <row r="81" spans="1:43" ht="45" customHeight="1">
      <c r="A81" s="39"/>
      <c r="B81" s="288" t="s">
        <v>151</v>
      </c>
      <c r="C81" s="299"/>
      <c r="D81" s="236" t="s">
        <v>585</v>
      </c>
      <c r="E81" s="236"/>
      <c r="F81" s="289">
        <f>IF(AND(B81="○"),2,"-")</f>
        <v>2</v>
      </c>
      <c r="G81" s="290">
        <f>IF(AND(B81="○"),AQ82,"-")</f>
        <v>0</v>
      </c>
      <c r="H81" s="272"/>
      <c r="I81" s="234" t="s">
        <v>470</v>
      </c>
      <c r="J81" s="234"/>
      <c r="K81" s="234"/>
      <c r="L81" s="234"/>
      <c r="M81" s="234"/>
      <c r="N81" s="234"/>
      <c r="O81" s="234"/>
      <c r="P81" s="234"/>
      <c r="Q81" s="234"/>
      <c r="R81" s="65" t="s">
        <v>235</v>
      </c>
      <c r="S81" s="296"/>
      <c r="T81" s="39"/>
      <c r="V81" s="75"/>
      <c r="W81" s="75"/>
      <c r="X81" s="74">
        <f>IF(S81="",0,1)</f>
        <v>0</v>
      </c>
      <c r="Y81" s="80">
        <f>SUM(V81:X82)</f>
        <v>0</v>
      </c>
      <c r="Z81" s="82" t="s">
        <v>188</v>
      </c>
      <c r="AA81" s="84"/>
      <c r="AB81" s="91" t="s">
        <v>438</v>
      </c>
      <c r="AC81" s="101" t="s">
        <v>386</v>
      </c>
      <c r="AD81" s="111" t="s">
        <v>439</v>
      </c>
      <c r="AQ81" s="122" t="s">
        <v>27</v>
      </c>
    </row>
    <row r="82" spans="1:43" ht="45" customHeight="1">
      <c r="A82" s="39"/>
      <c r="B82" s="288"/>
      <c r="C82" s="299"/>
      <c r="D82" s="236"/>
      <c r="E82" s="236"/>
      <c r="F82" s="289"/>
      <c r="G82" s="292"/>
      <c r="H82" s="274"/>
      <c r="I82" s="234"/>
      <c r="J82" s="234"/>
      <c r="K82" s="234"/>
      <c r="L82" s="234"/>
      <c r="M82" s="234"/>
      <c r="N82" s="234"/>
      <c r="O82" s="234"/>
      <c r="P82" s="234"/>
      <c r="Q82" s="234"/>
      <c r="R82" s="67" t="s">
        <v>58</v>
      </c>
      <c r="S82" s="296"/>
      <c r="T82" s="39"/>
      <c r="V82" s="75"/>
      <c r="W82" s="75"/>
      <c r="AA82" s="84"/>
      <c r="AB82" s="87">
        <f>IF($S$81=AB81,2,0)</f>
        <v>0</v>
      </c>
      <c r="AC82" s="96">
        <f>IF($S$81=AC81,1,0)</f>
        <v>0</v>
      </c>
      <c r="AD82" s="99">
        <f>IF($S$81=AD81,0,0)</f>
        <v>0</v>
      </c>
      <c r="AQ82" s="123">
        <f>IF(Y81=1,SUM(AB82:AP82),0)</f>
        <v>0</v>
      </c>
    </row>
    <row r="83" spans="1:43" ht="45" customHeight="1">
      <c r="A83" s="39"/>
      <c r="B83" s="288" t="s">
        <v>151</v>
      </c>
      <c r="C83" s="299"/>
      <c r="D83" s="236" t="s">
        <v>586</v>
      </c>
      <c r="E83" s="236"/>
      <c r="F83" s="289">
        <f>IF(AND(B83="○"),1,"-")</f>
        <v>1</v>
      </c>
      <c r="G83" s="290">
        <f>IF(AND(B83="○"),AQ84,"-")</f>
        <v>0</v>
      </c>
      <c r="H83" s="272"/>
      <c r="I83" s="222" t="s">
        <v>71</v>
      </c>
      <c r="J83" s="222"/>
      <c r="K83" s="223"/>
      <c r="L83" s="223"/>
      <c r="M83" s="223"/>
      <c r="N83" s="223"/>
      <c r="O83" s="223"/>
      <c r="P83" s="223"/>
      <c r="Q83" s="223"/>
      <c r="R83" s="293" t="s">
        <v>159</v>
      </c>
      <c r="S83" s="296"/>
      <c r="T83" s="39"/>
      <c r="V83" s="74">
        <f>IF(K83="",0,1)</f>
        <v>0</v>
      </c>
      <c r="W83" s="75"/>
      <c r="X83" s="74">
        <f>IF(S83="",0,1)</f>
        <v>0</v>
      </c>
      <c r="Y83" s="80">
        <f>SUM(V83:X85)</f>
        <v>0</v>
      </c>
      <c r="Z83" s="82" t="s">
        <v>49</v>
      </c>
      <c r="AA83" s="84"/>
      <c r="AB83" s="90" t="s">
        <v>13</v>
      </c>
      <c r="AC83" s="100" t="s">
        <v>192</v>
      </c>
      <c r="AD83" s="110" t="s">
        <v>219</v>
      </c>
      <c r="AH83" s="116"/>
      <c r="AQ83" s="122" t="s">
        <v>27</v>
      </c>
    </row>
    <row r="84" spans="1:43" ht="45" customHeight="1">
      <c r="A84" s="39"/>
      <c r="B84" s="288"/>
      <c r="C84" s="299"/>
      <c r="D84" s="236"/>
      <c r="E84" s="236"/>
      <c r="F84" s="289"/>
      <c r="G84" s="291"/>
      <c r="H84" s="273"/>
      <c r="I84" s="224" t="s">
        <v>468</v>
      </c>
      <c r="J84" s="225"/>
      <c r="K84" s="226"/>
      <c r="L84" s="227"/>
      <c r="M84" s="228"/>
      <c r="N84" s="42" t="s">
        <v>208</v>
      </c>
      <c r="O84" s="226"/>
      <c r="P84" s="227"/>
      <c r="Q84" s="228"/>
      <c r="R84" s="294"/>
      <c r="S84" s="296"/>
      <c r="T84" s="39"/>
      <c r="V84" s="74">
        <f>IF(K84="",0,1)</f>
        <v>0</v>
      </c>
      <c r="W84" s="74">
        <f>IF(O84="",0,1)</f>
        <v>0</v>
      </c>
      <c r="AA84" s="84"/>
      <c r="AB84" s="87">
        <f>IF($S$83=AB83,1,0)</f>
        <v>0</v>
      </c>
      <c r="AC84" s="96">
        <f>IF($S$83=AC83,0.5,0)</f>
        <v>0</v>
      </c>
      <c r="AD84" s="99">
        <f>IF($S$83=AD83,0,0)</f>
        <v>0</v>
      </c>
      <c r="AG84" s="116"/>
      <c r="AH84" s="116"/>
      <c r="AQ84" s="123">
        <f>IF(Y83=5,SUM(AB84:AP84),0)</f>
        <v>0</v>
      </c>
    </row>
    <row r="85" spans="1:43" ht="45" customHeight="1">
      <c r="A85" s="39"/>
      <c r="B85" s="288"/>
      <c r="C85" s="299"/>
      <c r="D85" s="236"/>
      <c r="E85" s="236"/>
      <c r="F85" s="289"/>
      <c r="G85" s="292"/>
      <c r="H85" s="274"/>
      <c r="I85" s="236" t="s">
        <v>56</v>
      </c>
      <c r="J85" s="236"/>
      <c r="K85" s="223"/>
      <c r="L85" s="223"/>
      <c r="M85" s="223"/>
      <c r="N85" s="223"/>
      <c r="O85" s="223"/>
      <c r="P85" s="223"/>
      <c r="Q85" s="223"/>
      <c r="R85" s="295"/>
      <c r="S85" s="296"/>
      <c r="T85" s="39"/>
      <c r="V85" s="74">
        <f>IF(K85="",0,1)</f>
        <v>0</v>
      </c>
      <c r="W85" s="77"/>
      <c r="AA85" s="84"/>
      <c r="AG85" s="116"/>
      <c r="AH85" s="116"/>
    </row>
    <row r="86" spans="1:43" ht="45" customHeight="1">
      <c r="A86" s="39"/>
      <c r="B86" s="288" t="s">
        <v>151</v>
      </c>
      <c r="C86" s="299"/>
      <c r="D86" s="236" t="s">
        <v>587</v>
      </c>
      <c r="E86" s="236"/>
      <c r="F86" s="289">
        <f>IF(AND(B86="○"),0,"-")</f>
        <v>0</v>
      </c>
      <c r="G86" s="290">
        <f>IF(AND(B86="○"),AQ87,"-")</f>
        <v>-2</v>
      </c>
      <c r="H86" s="272"/>
      <c r="I86" s="343" t="s">
        <v>463</v>
      </c>
      <c r="J86" s="343"/>
      <c r="K86" s="343" t="s">
        <v>88</v>
      </c>
      <c r="L86" s="343"/>
      <c r="M86" s="343"/>
      <c r="N86" s="343"/>
      <c r="O86" s="343"/>
      <c r="P86" s="343"/>
      <c r="Q86" s="343"/>
      <c r="R86" s="65" t="s">
        <v>235</v>
      </c>
      <c r="S86" s="296"/>
      <c r="T86" s="39"/>
      <c r="V86" s="75"/>
      <c r="W86" s="75"/>
      <c r="X86" s="74">
        <f>IF(S86="",0,1)</f>
        <v>0</v>
      </c>
      <c r="Y86" s="80">
        <f>SUM(V86:X87)</f>
        <v>0</v>
      </c>
      <c r="Z86" s="82" t="s">
        <v>443</v>
      </c>
      <c r="AA86" s="84"/>
      <c r="AB86" s="86" t="s">
        <v>100</v>
      </c>
      <c r="AC86" s="95" t="s">
        <v>101</v>
      </c>
      <c r="AD86" s="98" t="s">
        <v>92</v>
      </c>
      <c r="AG86" s="116"/>
      <c r="AQ86" s="122" t="s">
        <v>27</v>
      </c>
    </row>
    <row r="87" spans="1:43" ht="45" customHeight="1">
      <c r="A87" s="39"/>
      <c r="B87" s="288"/>
      <c r="C87" s="300"/>
      <c r="D87" s="236"/>
      <c r="E87" s="236"/>
      <c r="F87" s="289"/>
      <c r="G87" s="292"/>
      <c r="H87" s="274"/>
      <c r="I87" s="344"/>
      <c r="J87" s="344"/>
      <c r="K87" s="345" t="s">
        <v>17</v>
      </c>
      <c r="L87" s="345"/>
      <c r="M87" s="345"/>
      <c r="N87" s="345"/>
      <c r="O87" s="345"/>
      <c r="P87" s="345"/>
      <c r="Q87" s="345"/>
      <c r="R87" s="67" t="s">
        <v>58</v>
      </c>
      <c r="S87" s="296"/>
      <c r="T87" s="39"/>
      <c r="V87" s="74">
        <f>IF(I87="",0,1)</f>
        <v>0</v>
      </c>
      <c r="W87" s="75"/>
      <c r="AA87" s="84"/>
      <c r="AB87" s="87">
        <f>IF($S$86=AB86,0,0)</f>
        <v>0</v>
      </c>
      <c r="AC87" s="96">
        <f>IF($S$86=AC86,-1,0)</f>
        <v>0</v>
      </c>
      <c r="AD87" s="99">
        <f>IF($S$86=AD86,-2,0)</f>
        <v>0</v>
      </c>
      <c r="AG87" s="116"/>
      <c r="AQ87" s="123">
        <f>IF(Y86=2,SUM(AB87:AP87),-2)</f>
        <v>-2</v>
      </c>
    </row>
    <row r="88" spans="1:43" ht="45" customHeight="1">
      <c r="A88" s="39"/>
      <c r="B88" s="288" t="s">
        <v>151</v>
      </c>
      <c r="C88" s="298" t="s">
        <v>60</v>
      </c>
      <c r="D88" s="321" t="s">
        <v>588</v>
      </c>
      <c r="E88" s="322"/>
      <c r="F88" s="289">
        <f>IF(AND(B88="○"),2,"-")</f>
        <v>2</v>
      </c>
      <c r="G88" s="346">
        <f>IF(AND(B88="○"),AQ89,"-")</f>
        <v>0</v>
      </c>
      <c r="H88" s="347"/>
      <c r="I88" s="58" t="s">
        <v>143</v>
      </c>
      <c r="J88" s="53" t="s">
        <v>142</v>
      </c>
      <c r="K88" s="352" t="s">
        <v>146</v>
      </c>
      <c r="L88" s="353"/>
      <c r="M88" s="354"/>
      <c r="N88" s="63" t="s">
        <v>162</v>
      </c>
      <c r="O88" s="352" t="s">
        <v>326</v>
      </c>
      <c r="P88" s="353"/>
      <c r="Q88" s="354"/>
      <c r="R88" s="293" t="s">
        <v>159</v>
      </c>
      <c r="S88" s="327"/>
      <c r="T88" s="39"/>
      <c r="V88" s="74">
        <f>IF(I89="",0,1)</f>
        <v>0</v>
      </c>
      <c r="W88" s="74">
        <f>IF(J89="",0,1)</f>
        <v>0</v>
      </c>
      <c r="X88" s="74">
        <f>IF(S88="",0,1)</f>
        <v>0</v>
      </c>
      <c r="Y88" s="80">
        <f>SUM(V88:X89)</f>
        <v>0</v>
      </c>
      <c r="Z88" s="82" t="s">
        <v>7</v>
      </c>
      <c r="AA88" s="84"/>
      <c r="AB88" s="86" t="s">
        <v>105</v>
      </c>
      <c r="AC88" s="95" t="s">
        <v>299</v>
      </c>
      <c r="AD88" s="95" t="s">
        <v>72</v>
      </c>
      <c r="AE88" s="95" t="s">
        <v>178</v>
      </c>
      <c r="AF88" s="98" t="s">
        <v>74</v>
      </c>
      <c r="AG88" s="119"/>
      <c r="AH88" s="86" t="s">
        <v>102</v>
      </c>
      <c r="AI88" s="95" t="s">
        <v>103</v>
      </c>
      <c r="AJ88" s="98" t="s">
        <v>26</v>
      </c>
      <c r="AQ88" s="122" t="s">
        <v>27</v>
      </c>
    </row>
    <row r="89" spans="1:43" ht="45" customHeight="1">
      <c r="A89" s="39"/>
      <c r="B89" s="288"/>
      <c r="C89" s="299"/>
      <c r="D89" s="324"/>
      <c r="E89" s="326"/>
      <c r="F89" s="289"/>
      <c r="G89" s="348"/>
      <c r="H89" s="349"/>
      <c r="I89" s="59"/>
      <c r="J89" s="60"/>
      <c r="K89" s="355"/>
      <c r="L89" s="356"/>
      <c r="M89" s="357"/>
      <c r="N89" s="64"/>
      <c r="O89" s="355"/>
      <c r="P89" s="356"/>
      <c r="Q89" s="357"/>
      <c r="R89" s="294"/>
      <c r="S89" s="350"/>
      <c r="T89" s="39"/>
      <c r="V89" s="74">
        <f t="shared" ref="V89:V95" si="3">IF(K89="",0,1)</f>
        <v>0</v>
      </c>
      <c r="W89" s="74">
        <f>IF(N89="",0,1)</f>
        <v>0</v>
      </c>
      <c r="X89" s="74">
        <f>IF(O89="",0,1)</f>
        <v>0</v>
      </c>
      <c r="Z89" s="83"/>
      <c r="AA89" s="84"/>
      <c r="AB89" s="87">
        <f>IF($S$88=AB88,2,0)</f>
        <v>0</v>
      </c>
      <c r="AC89" s="96">
        <f>IF($S$88=AC88,1.6,0)</f>
        <v>0</v>
      </c>
      <c r="AD89" s="96">
        <f>IF($S$88=AD88,1.2,0)</f>
        <v>0</v>
      </c>
      <c r="AE89" s="96">
        <f>IF($S$88=AE88,0.8,0)</f>
        <v>0</v>
      </c>
      <c r="AF89" s="99">
        <f>IF($S$88=AF88,0,0)</f>
        <v>0</v>
      </c>
      <c r="AG89" s="116"/>
      <c r="AH89" s="87">
        <f>IF($S$88=AH88,1.2,0)</f>
        <v>0</v>
      </c>
      <c r="AI89" s="96">
        <f>IF($S$88=AI88,0.6,0)</f>
        <v>0</v>
      </c>
      <c r="AJ89" s="99">
        <f>IF($S$88=AJ88,0,0)</f>
        <v>0</v>
      </c>
      <c r="AQ89" s="123">
        <f>IF(Y88=6,SUM(AB89:AP89),0)</f>
        <v>0</v>
      </c>
    </row>
    <row r="90" spans="1:43" ht="45" customHeight="1">
      <c r="A90" s="39"/>
      <c r="B90" s="288" t="s">
        <v>151</v>
      </c>
      <c r="C90" s="299"/>
      <c r="D90" s="321" t="s">
        <v>459</v>
      </c>
      <c r="E90" s="323"/>
      <c r="F90" s="323"/>
      <c r="G90" s="323"/>
      <c r="H90" s="323"/>
      <c r="I90" s="323"/>
      <c r="J90" s="322"/>
      <c r="K90" s="297"/>
      <c r="L90" s="297"/>
      <c r="M90" s="297"/>
      <c r="N90" s="297"/>
      <c r="O90" s="297"/>
      <c r="P90" s="297"/>
      <c r="Q90" s="297"/>
      <c r="R90" s="293" t="s">
        <v>159</v>
      </c>
      <c r="S90" s="296"/>
      <c r="T90" s="39"/>
      <c r="V90" s="74">
        <f t="shared" si="3"/>
        <v>0</v>
      </c>
      <c r="W90" s="75"/>
      <c r="X90" s="74">
        <f>IF(S90="",0,1)</f>
        <v>0</v>
      </c>
      <c r="Y90" s="80">
        <f>SUM(V90:X95)</f>
        <v>0</v>
      </c>
      <c r="Z90" s="82" t="s">
        <v>423</v>
      </c>
      <c r="AA90" s="84"/>
      <c r="AB90" s="86" t="s">
        <v>420</v>
      </c>
      <c r="AC90" s="95" t="s">
        <v>398</v>
      </c>
      <c r="AD90" s="95" t="s">
        <v>131</v>
      </c>
      <c r="AE90" s="98" t="s">
        <v>212</v>
      </c>
      <c r="AG90" s="116"/>
      <c r="AH90" s="116"/>
      <c r="AQ90" s="122" t="s">
        <v>27</v>
      </c>
    </row>
    <row r="91" spans="1:43" ht="45" customHeight="1">
      <c r="A91" s="39"/>
      <c r="B91" s="288"/>
      <c r="C91" s="299"/>
      <c r="D91" s="364"/>
      <c r="E91" s="282" t="s">
        <v>421</v>
      </c>
      <c r="F91" s="283"/>
      <c r="G91" s="283"/>
      <c r="H91" s="283"/>
      <c r="I91" s="283"/>
      <c r="J91" s="284"/>
      <c r="K91" s="285"/>
      <c r="L91" s="286"/>
      <c r="M91" s="286"/>
      <c r="N91" s="286"/>
      <c r="O91" s="286"/>
      <c r="P91" s="286"/>
      <c r="Q91" s="287"/>
      <c r="R91" s="294"/>
      <c r="S91" s="296"/>
      <c r="T91" s="39"/>
      <c r="V91" s="74">
        <f t="shared" si="3"/>
        <v>0</v>
      </c>
      <c r="W91" s="75"/>
      <c r="Z91" s="83"/>
      <c r="AA91" s="84"/>
      <c r="AB91" s="87">
        <f>IF($S$90=AB90,2,0)</f>
        <v>0</v>
      </c>
      <c r="AC91" s="96">
        <f>IF($S$90=AC90,1,0)</f>
        <v>0</v>
      </c>
      <c r="AD91" s="96">
        <f>IF($S$90=AD90,1,0)</f>
        <v>0</v>
      </c>
      <c r="AE91" s="99">
        <f>IF($S$90=AE90,0,0)</f>
        <v>0</v>
      </c>
      <c r="AG91" s="116"/>
      <c r="AH91" s="116"/>
      <c r="AQ91" s="123">
        <f>IF(Y90=8,SUM(AB91:AP91),0)</f>
        <v>0</v>
      </c>
    </row>
    <row r="92" spans="1:43" ht="45" customHeight="1">
      <c r="A92" s="39"/>
      <c r="B92" s="288"/>
      <c r="C92" s="299"/>
      <c r="D92" s="364"/>
      <c r="E92" s="319" t="s">
        <v>589</v>
      </c>
      <c r="F92" s="310">
        <f>IF(AND(B90="○"),2,"-")</f>
        <v>2</v>
      </c>
      <c r="G92" s="290">
        <f>IF(AND(B90="○"),AQ91,"-")</f>
        <v>0</v>
      </c>
      <c r="H92" s="272"/>
      <c r="I92" s="222" t="s">
        <v>71</v>
      </c>
      <c r="J92" s="222"/>
      <c r="K92" s="223"/>
      <c r="L92" s="223"/>
      <c r="M92" s="223"/>
      <c r="N92" s="223"/>
      <c r="O92" s="223"/>
      <c r="P92" s="223"/>
      <c r="Q92" s="223"/>
      <c r="R92" s="294"/>
      <c r="S92" s="296"/>
      <c r="T92" s="39"/>
      <c r="V92" s="74">
        <f t="shared" si="3"/>
        <v>0</v>
      </c>
      <c r="W92" s="75"/>
      <c r="Z92" s="83"/>
      <c r="AA92" s="84"/>
      <c r="AG92" s="116"/>
      <c r="AH92" s="116"/>
    </row>
    <row r="93" spans="1:43" ht="45" customHeight="1">
      <c r="A93" s="39"/>
      <c r="B93" s="288"/>
      <c r="C93" s="299"/>
      <c r="D93" s="364"/>
      <c r="E93" s="351"/>
      <c r="F93" s="311"/>
      <c r="G93" s="291"/>
      <c r="H93" s="273"/>
      <c r="I93" s="222" t="s">
        <v>279</v>
      </c>
      <c r="J93" s="222"/>
      <c r="K93" s="223"/>
      <c r="L93" s="223"/>
      <c r="M93" s="223"/>
      <c r="N93" s="223"/>
      <c r="O93" s="223"/>
      <c r="P93" s="223"/>
      <c r="Q93" s="223"/>
      <c r="R93" s="294"/>
      <c r="S93" s="296"/>
      <c r="T93" s="39"/>
      <c r="V93" s="74">
        <f t="shared" si="3"/>
        <v>0</v>
      </c>
      <c r="W93" s="75"/>
      <c r="Z93" s="83"/>
      <c r="AA93" s="84"/>
      <c r="AG93" s="116"/>
      <c r="AH93" s="116"/>
    </row>
    <row r="94" spans="1:43" ht="45" customHeight="1">
      <c r="A94" s="39"/>
      <c r="B94" s="288"/>
      <c r="C94" s="299"/>
      <c r="D94" s="364"/>
      <c r="E94" s="351"/>
      <c r="F94" s="311"/>
      <c r="G94" s="291"/>
      <c r="H94" s="273"/>
      <c r="I94" s="224" t="s">
        <v>465</v>
      </c>
      <c r="J94" s="225"/>
      <c r="K94" s="226"/>
      <c r="L94" s="227"/>
      <c r="M94" s="228"/>
      <c r="N94" s="42" t="s">
        <v>208</v>
      </c>
      <c r="O94" s="226"/>
      <c r="P94" s="227"/>
      <c r="Q94" s="228"/>
      <c r="R94" s="294"/>
      <c r="S94" s="296"/>
      <c r="T94" s="39"/>
      <c r="V94" s="74">
        <f t="shared" si="3"/>
        <v>0</v>
      </c>
      <c r="W94" s="74">
        <f>IF(O94="",0,1)</f>
        <v>0</v>
      </c>
      <c r="Z94" s="83"/>
      <c r="AA94" s="84"/>
      <c r="AG94" s="116"/>
      <c r="AH94" s="116"/>
    </row>
    <row r="95" spans="1:43" ht="45" customHeight="1">
      <c r="A95" s="39"/>
      <c r="B95" s="288"/>
      <c r="C95" s="299"/>
      <c r="D95" s="364"/>
      <c r="E95" s="320"/>
      <c r="F95" s="312"/>
      <c r="G95" s="292"/>
      <c r="H95" s="274"/>
      <c r="I95" s="236" t="s">
        <v>200</v>
      </c>
      <c r="J95" s="236"/>
      <c r="K95" s="223"/>
      <c r="L95" s="223"/>
      <c r="M95" s="223"/>
      <c r="N95" s="223"/>
      <c r="O95" s="223"/>
      <c r="P95" s="223"/>
      <c r="Q95" s="223"/>
      <c r="R95" s="295"/>
      <c r="S95" s="296"/>
      <c r="T95" s="39"/>
      <c r="V95" s="74">
        <f t="shared" si="3"/>
        <v>0</v>
      </c>
      <c r="W95" s="77"/>
      <c r="AA95" s="84"/>
      <c r="AG95" s="116"/>
      <c r="AH95" s="116"/>
    </row>
    <row r="96" spans="1:43" ht="45" customHeight="1">
      <c r="A96" s="39"/>
      <c r="B96" s="288" t="s">
        <v>151</v>
      </c>
      <c r="C96" s="299"/>
      <c r="D96" s="364"/>
      <c r="E96" s="358" t="s">
        <v>590</v>
      </c>
      <c r="F96" s="289">
        <f>IF(AND(B96="○"),3,"-")</f>
        <v>3</v>
      </c>
      <c r="G96" s="290">
        <f>IF(AND(B96="○"),AQ97,"-")</f>
        <v>0</v>
      </c>
      <c r="H96" s="272"/>
      <c r="I96" s="232" t="s">
        <v>35</v>
      </c>
      <c r="J96" s="233"/>
      <c r="K96" s="275"/>
      <c r="L96" s="276"/>
      <c r="M96" s="276"/>
      <c r="N96" s="276"/>
      <c r="O96" s="276"/>
      <c r="P96" s="276"/>
      <c r="Q96" s="277"/>
      <c r="R96" s="293" t="s">
        <v>159</v>
      </c>
      <c r="S96" s="296"/>
      <c r="T96" s="39"/>
      <c r="V96" s="74">
        <f>IF(AND(K96&lt;&gt;""),1,0)</f>
        <v>0</v>
      </c>
      <c r="W96" s="75"/>
      <c r="X96" s="74">
        <f>IF(S96="",0,1)</f>
        <v>0</v>
      </c>
      <c r="Y96" s="80">
        <f>SUM(V96:X97)</f>
        <v>0</v>
      </c>
      <c r="Z96" s="82" t="s">
        <v>47</v>
      </c>
      <c r="AB96" s="92" t="s">
        <v>14</v>
      </c>
      <c r="AC96" s="102" t="s">
        <v>399</v>
      </c>
      <c r="AD96" s="102" t="s">
        <v>244</v>
      </c>
      <c r="AE96" s="102" t="s">
        <v>400</v>
      </c>
      <c r="AF96" s="102" t="s">
        <v>123</v>
      </c>
      <c r="AG96" s="102" t="s">
        <v>401</v>
      </c>
      <c r="AH96" s="120" t="s">
        <v>55</v>
      </c>
      <c r="AQ96" s="122" t="s">
        <v>27</v>
      </c>
    </row>
    <row r="97" spans="1:43" ht="45" customHeight="1">
      <c r="A97" s="39"/>
      <c r="B97" s="288"/>
      <c r="C97" s="299"/>
      <c r="D97" s="364"/>
      <c r="E97" s="359"/>
      <c r="F97" s="289"/>
      <c r="G97" s="292"/>
      <c r="H97" s="274"/>
      <c r="I97" s="236" t="s">
        <v>118</v>
      </c>
      <c r="J97" s="236"/>
      <c r="K97" s="278"/>
      <c r="L97" s="279"/>
      <c r="M97" s="279"/>
      <c r="N97" s="279"/>
      <c r="O97" s="279"/>
      <c r="P97" s="279"/>
      <c r="Q97" s="62" t="s">
        <v>9</v>
      </c>
      <c r="R97" s="295"/>
      <c r="S97" s="296"/>
      <c r="T97" s="39"/>
      <c r="V97" s="74">
        <f>IF(AND(K97&lt;&gt;""),1,0)</f>
        <v>0</v>
      </c>
      <c r="W97" s="77"/>
      <c r="Z97" s="83"/>
      <c r="AB97" s="87">
        <f>IF($S$96=AB96,3,0)</f>
        <v>0</v>
      </c>
      <c r="AC97" s="96">
        <f>IF($S$96=AC96,2.5,0)</f>
        <v>0</v>
      </c>
      <c r="AD97" s="96">
        <f>IF($S$96=AD96,2,0)</f>
        <v>0</v>
      </c>
      <c r="AE97" s="96">
        <f>IF($S$96=AE96,1.5,0)</f>
        <v>0</v>
      </c>
      <c r="AF97" s="96">
        <f>IF($S$96=AF96,1,0)</f>
        <v>0</v>
      </c>
      <c r="AG97" s="96">
        <f>IF($S$96=AG96,0.5,0)</f>
        <v>0</v>
      </c>
      <c r="AH97" s="99">
        <f>IF($S$96=AH96,0,0)</f>
        <v>0</v>
      </c>
      <c r="AQ97" s="123">
        <f>IF(Y96=3,SUM(AB97:AP97),0)</f>
        <v>0</v>
      </c>
    </row>
    <row r="98" spans="1:43" ht="45" customHeight="1">
      <c r="A98" s="39"/>
      <c r="B98" s="288" t="s">
        <v>151</v>
      </c>
      <c r="C98" s="299"/>
      <c r="D98" s="364"/>
      <c r="E98" s="358" t="s">
        <v>591</v>
      </c>
      <c r="F98" s="289">
        <f>IF(AND(B98="○"),1,"-")</f>
        <v>1</v>
      </c>
      <c r="G98" s="290">
        <f>IF(AND(B98="○"),AQ99,"-")</f>
        <v>0</v>
      </c>
      <c r="H98" s="272"/>
      <c r="I98" s="280" t="s">
        <v>319</v>
      </c>
      <c r="J98" s="280"/>
      <c r="K98" s="281" t="s">
        <v>234</v>
      </c>
      <c r="L98" s="281"/>
      <c r="M98" s="281" t="s">
        <v>240</v>
      </c>
      <c r="N98" s="281"/>
      <c r="O98" s="281" t="s">
        <v>239</v>
      </c>
      <c r="P98" s="281"/>
      <c r="Q98" s="281"/>
      <c r="R98" s="360" t="s">
        <v>159</v>
      </c>
      <c r="S98" s="296"/>
      <c r="T98" s="39"/>
      <c r="V98" s="75"/>
      <c r="W98" s="75"/>
      <c r="X98" s="74">
        <f>IF(S98="",0,1)</f>
        <v>0</v>
      </c>
      <c r="Y98" s="80">
        <f>SUM(V98:X99)</f>
        <v>0</v>
      </c>
      <c r="Z98" s="82" t="s">
        <v>158</v>
      </c>
      <c r="AA98" s="84"/>
      <c r="AB98" s="90" t="s">
        <v>124</v>
      </c>
      <c r="AC98" s="100" t="s">
        <v>125</v>
      </c>
      <c r="AD98" s="110" t="s">
        <v>113</v>
      </c>
      <c r="AE98" s="116"/>
      <c r="AF98" s="116"/>
      <c r="AG98" s="116"/>
      <c r="AQ98" s="122" t="s">
        <v>27</v>
      </c>
    </row>
    <row r="99" spans="1:43" ht="68.25" customHeight="1">
      <c r="A99" s="39"/>
      <c r="B99" s="288"/>
      <c r="C99" s="299"/>
      <c r="D99" s="364"/>
      <c r="E99" s="359"/>
      <c r="F99" s="289"/>
      <c r="G99" s="292"/>
      <c r="H99" s="274"/>
      <c r="I99" s="361"/>
      <c r="J99" s="361"/>
      <c r="K99" s="362"/>
      <c r="L99" s="362"/>
      <c r="M99" s="362"/>
      <c r="N99" s="362"/>
      <c r="O99" s="363" t="e">
        <f>M99/K99</f>
        <v>#DIV/0!</v>
      </c>
      <c r="P99" s="363"/>
      <c r="Q99" s="363"/>
      <c r="R99" s="360"/>
      <c r="S99" s="296"/>
      <c r="T99" s="39"/>
      <c r="V99" s="74">
        <f>IF(I99="",0,1)</f>
        <v>0</v>
      </c>
      <c r="W99" s="74">
        <f>IF(K99="",0,1)</f>
        <v>0</v>
      </c>
      <c r="X99" s="74">
        <f>IF(M99="",0,1)</f>
        <v>0</v>
      </c>
      <c r="Z99" s="83"/>
      <c r="AA99" s="84"/>
      <c r="AB99" s="93">
        <f>IF($S$98=AB98,1,0)</f>
        <v>0</v>
      </c>
      <c r="AC99" s="103">
        <f>IF($S$98=AC98,0.5,0)</f>
        <v>0</v>
      </c>
      <c r="AD99" s="112">
        <f>IF($S$98=AD98,0,0)</f>
        <v>0</v>
      </c>
      <c r="AE99" s="116"/>
      <c r="AF99" s="116"/>
      <c r="AG99" s="116"/>
      <c r="AQ99" s="123">
        <f>IF(Y98=4,SUM(AB99:AP99),0)</f>
        <v>0</v>
      </c>
    </row>
    <row r="100" spans="1:43" ht="45" customHeight="1">
      <c r="A100" s="39"/>
      <c r="B100" s="288" t="s">
        <v>151</v>
      </c>
      <c r="C100" s="299"/>
      <c r="D100" s="364"/>
      <c r="E100" s="358" t="s">
        <v>592</v>
      </c>
      <c r="F100" s="289">
        <f>IF(AND(B100="○"),2,"-")</f>
        <v>2</v>
      </c>
      <c r="G100" s="290">
        <f>IF(AND(B100="○"),AQ101,"-")</f>
        <v>0</v>
      </c>
      <c r="H100" s="272"/>
      <c r="I100" s="321" t="s">
        <v>87</v>
      </c>
      <c r="J100" s="323"/>
      <c r="K100" s="323"/>
      <c r="L100" s="323"/>
      <c r="M100" s="323"/>
      <c r="N100" s="323"/>
      <c r="O100" s="323"/>
      <c r="P100" s="323"/>
      <c r="Q100" s="322"/>
      <c r="R100" s="68" t="s">
        <v>235</v>
      </c>
      <c r="S100" s="296"/>
      <c r="T100" s="39"/>
      <c r="V100" s="75"/>
      <c r="W100" s="75"/>
      <c r="X100" s="74">
        <f>IF(S100="",0,1)</f>
        <v>0</v>
      </c>
      <c r="Y100" s="80">
        <f>SUM(V100:X101)</f>
        <v>0</v>
      </c>
      <c r="Z100" s="82" t="s">
        <v>188</v>
      </c>
      <c r="AA100" s="84"/>
      <c r="AB100" s="92" t="s">
        <v>180</v>
      </c>
      <c r="AC100" s="102" t="s">
        <v>181</v>
      </c>
      <c r="AD100" s="102" t="s">
        <v>182</v>
      </c>
      <c r="AE100" s="102" t="s">
        <v>183</v>
      </c>
      <c r="AF100" s="102" t="s">
        <v>185</v>
      </c>
      <c r="AG100" s="102" t="s">
        <v>186</v>
      </c>
      <c r="AH100" s="102" t="s">
        <v>187</v>
      </c>
      <c r="AI100" s="102" t="s">
        <v>96</v>
      </c>
      <c r="AJ100" s="102" t="s">
        <v>99</v>
      </c>
      <c r="AK100" s="102" t="s">
        <v>189</v>
      </c>
      <c r="AL100" s="102" t="s">
        <v>191</v>
      </c>
      <c r="AM100" s="102" t="s">
        <v>193</v>
      </c>
      <c r="AN100" s="102" t="s">
        <v>194</v>
      </c>
      <c r="AO100" s="102" t="s">
        <v>469</v>
      </c>
      <c r="AP100" s="120" t="s">
        <v>195</v>
      </c>
      <c r="AQ100" s="122" t="s">
        <v>27</v>
      </c>
    </row>
    <row r="101" spans="1:43" ht="45" customHeight="1">
      <c r="A101" s="39"/>
      <c r="B101" s="288"/>
      <c r="C101" s="299"/>
      <c r="D101" s="365"/>
      <c r="E101" s="359"/>
      <c r="F101" s="289"/>
      <c r="G101" s="292"/>
      <c r="H101" s="274"/>
      <c r="I101" s="324"/>
      <c r="J101" s="325"/>
      <c r="K101" s="325"/>
      <c r="L101" s="325"/>
      <c r="M101" s="325"/>
      <c r="N101" s="325"/>
      <c r="O101" s="325"/>
      <c r="P101" s="325"/>
      <c r="Q101" s="326"/>
      <c r="R101" s="68" t="s">
        <v>58</v>
      </c>
      <c r="S101" s="296"/>
      <c r="T101" s="39"/>
      <c r="V101" s="75"/>
      <c r="W101" s="75"/>
      <c r="Z101" s="83"/>
      <c r="AA101" s="84"/>
      <c r="AB101" s="87">
        <f>IF($S$100=AB100,2,0)</f>
        <v>0</v>
      </c>
      <c r="AC101" s="96">
        <f>IF($S$100=AC100,1,0)</f>
        <v>0</v>
      </c>
      <c r="AD101" s="96">
        <f>IF($S$100=AD100,2,0)</f>
        <v>0</v>
      </c>
      <c r="AE101" s="96">
        <f>IF($S$100=AE100,2,0)</f>
        <v>0</v>
      </c>
      <c r="AF101" s="96">
        <f>IF($S$100=AF100,2,0)</f>
        <v>0</v>
      </c>
      <c r="AG101" s="96">
        <f>IF($S$100=AG100,2,0)</f>
        <v>0</v>
      </c>
      <c r="AH101" s="96">
        <f>IF($S$100=AH100,2,0)</f>
        <v>0</v>
      </c>
      <c r="AI101" s="96">
        <f>IF($S$100=AI100,1,0)</f>
        <v>0</v>
      </c>
      <c r="AJ101" s="96">
        <f>IF($S$100=AJ100,2,0)</f>
        <v>0</v>
      </c>
      <c r="AK101" s="96">
        <f>IF($S$100=AK100,2,0)</f>
        <v>0</v>
      </c>
      <c r="AL101" s="96">
        <f>IF($S$100=AL100,2,0)</f>
        <v>0</v>
      </c>
      <c r="AM101" s="96">
        <f>IF($S$100=AM100,2,0)</f>
        <v>0</v>
      </c>
      <c r="AN101" s="96">
        <f>IF($S$100=AN100,1,0)</f>
        <v>0</v>
      </c>
      <c r="AO101" s="96">
        <f>IF($S$100=AO100,2,0)</f>
        <v>0</v>
      </c>
      <c r="AP101" s="99">
        <f>IF($S$100=AP100,0,0)</f>
        <v>0</v>
      </c>
      <c r="AQ101" s="123">
        <f>IF(Y100=1,SUM(AB101:AP101),0)</f>
        <v>0</v>
      </c>
    </row>
    <row r="102" spans="1:43" ht="45" customHeight="1">
      <c r="A102" s="39"/>
      <c r="B102" s="288" t="s">
        <v>151</v>
      </c>
      <c r="C102" s="299"/>
      <c r="D102" s="236" t="s">
        <v>593</v>
      </c>
      <c r="E102" s="236"/>
      <c r="F102" s="289">
        <f>IF(AND(B102="○"),1,"-")</f>
        <v>1</v>
      </c>
      <c r="G102" s="290">
        <f>IF(AND(B102="○"),AQ103,"-")</f>
        <v>0</v>
      </c>
      <c r="H102" s="272"/>
      <c r="I102" s="232" t="s">
        <v>309</v>
      </c>
      <c r="J102" s="233"/>
      <c r="K102" s="232" t="s">
        <v>245</v>
      </c>
      <c r="L102" s="266"/>
      <c r="M102" s="266"/>
      <c r="N102" s="266"/>
      <c r="O102" s="266"/>
      <c r="P102" s="266"/>
      <c r="Q102" s="233"/>
      <c r="R102" s="68" t="s">
        <v>235</v>
      </c>
      <c r="S102" s="296"/>
      <c r="T102" s="39"/>
      <c r="V102" s="74">
        <f>IF(I103="",0,1)</f>
        <v>0</v>
      </c>
      <c r="W102" s="74">
        <f>IF(K103="",0,1)</f>
        <v>0</v>
      </c>
      <c r="X102" s="74">
        <f>IF(S102="",0,1)</f>
        <v>0</v>
      </c>
      <c r="Y102" s="80">
        <f>SUM(V102:X103)</f>
        <v>0</v>
      </c>
      <c r="Z102" s="82" t="s">
        <v>47</v>
      </c>
      <c r="AA102" s="84"/>
      <c r="AB102" s="94" t="s">
        <v>179</v>
      </c>
      <c r="AC102" s="104" t="s">
        <v>176</v>
      </c>
      <c r="AD102" s="113" t="s">
        <v>97</v>
      </c>
      <c r="AE102" s="116"/>
      <c r="AF102" s="116"/>
      <c r="AG102" s="116"/>
      <c r="AQ102" s="122" t="s">
        <v>27</v>
      </c>
    </row>
    <row r="103" spans="1:43" ht="45" customHeight="1" thickBot="1">
      <c r="A103" s="39"/>
      <c r="B103" s="288"/>
      <c r="C103" s="300"/>
      <c r="D103" s="236"/>
      <c r="E103" s="236"/>
      <c r="F103" s="289"/>
      <c r="G103" s="292"/>
      <c r="H103" s="274"/>
      <c r="I103" s="267"/>
      <c r="J103" s="268"/>
      <c r="K103" s="269"/>
      <c r="L103" s="227"/>
      <c r="M103" s="227"/>
      <c r="N103" s="227"/>
      <c r="O103" s="227"/>
      <c r="P103" s="227"/>
      <c r="Q103" s="228"/>
      <c r="R103" s="68" t="s">
        <v>58</v>
      </c>
      <c r="S103" s="296"/>
      <c r="T103" s="39"/>
      <c r="V103" s="75"/>
      <c r="W103" s="75"/>
      <c r="Z103" s="83"/>
      <c r="AA103" s="84"/>
      <c r="AB103" s="87">
        <f>IF($S$102=AB102,1,0)</f>
        <v>0</v>
      </c>
      <c r="AC103" s="96">
        <f>IF($S$102=AC102,0.5,0)</f>
        <v>0</v>
      </c>
      <c r="AD103" s="99">
        <f>IF($S$102=AD102,0,0)</f>
        <v>0</v>
      </c>
      <c r="AE103" s="116"/>
      <c r="AF103" s="116"/>
      <c r="AG103" s="116"/>
      <c r="AQ103" s="123">
        <f>IF(Y102=3,SUM(AB103:AO103),0)</f>
        <v>0</v>
      </c>
    </row>
    <row r="104" spans="1:43" ht="45" customHeight="1" thickBot="1">
      <c r="A104" s="39"/>
      <c r="B104" s="288" t="s">
        <v>151</v>
      </c>
      <c r="C104" s="175"/>
      <c r="D104" s="236" t="s">
        <v>594</v>
      </c>
      <c r="E104" s="236"/>
      <c r="F104" s="289">
        <f>IF(AND(B104="○"),1,"-")</f>
        <v>1</v>
      </c>
      <c r="G104" s="290">
        <f>IF(AND(B104="○"),AQ105,"-")</f>
        <v>0</v>
      </c>
      <c r="H104" s="272"/>
      <c r="I104" s="232" t="s">
        <v>564</v>
      </c>
      <c r="J104" s="233"/>
      <c r="K104" s="232" t="s">
        <v>245</v>
      </c>
      <c r="L104" s="266"/>
      <c r="M104" s="266"/>
      <c r="N104" s="266"/>
      <c r="O104" s="266"/>
      <c r="P104" s="266"/>
      <c r="Q104" s="233"/>
      <c r="R104" s="68" t="s">
        <v>235</v>
      </c>
      <c r="S104" s="296"/>
      <c r="T104" s="39"/>
      <c r="V104" s="74">
        <f>IF(I105="",0,1)</f>
        <v>0</v>
      </c>
      <c r="W104" s="74">
        <f>IF(K105="",0,1)</f>
        <v>0</v>
      </c>
      <c r="X104" s="74">
        <f>IF(S104="",0,1)</f>
        <v>0</v>
      </c>
      <c r="Y104" s="80">
        <f>SUM(V104:X105)</f>
        <v>0</v>
      </c>
      <c r="Z104" s="82" t="s">
        <v>47</v>
      </c>
      <c r="AA104" s="84"/>
      <c r="AB104" s="94" t="s">
        <v>518</v>
      </c>
      <c r="AC104" s="104" t="s">
        <v>519</v>
      </c>
      <c r="AD104" s="113" t="s">
        <v>97</v>
      </c>
      <c r="AE104" s="116"/>
      <c r="AF104" s="116"/>
      <c r="AG104" s="116"/>
      <c r="AQ104" s="122" t="s">
        <v>27</v>
      </c>
    </row>
    <row r="105" spans="1:43" ht="45" customHeight="1" thickBot="1">
      <c r="A105" s="39"/>
      <c r="B105" s="288"/>
      <c r="C105" s="175"/>
      <c r="D105" s="236"/>
      <c r="E105" s="236"/>
      <c r="F105" s="289"/>
      <c r="G105" s="292"/>
      <c r="H105" s="274"/>
      <c r="I105" s="267"/>
      <c r="J105" s="268"/>
      <c r="K105" s="269"/>
      <c r="L105" s="227"/>
      <c r="M105" s="227"/>
      <c r="N105" s="227"/>
      <c r="O105" s="227"/>
      <c r="P105" s="227"/>
      <c r="Q105" s="228"/>
      <c r="R105" s="68" t="s">
        <v>58</v>
      </c>
      <c r="S105" s="296"/>
      <c r="T105" s="39"/>
      <c r="V105" s="75"/>
      <c r="W105" s="75"/>
      <c r="Z105" s="83"/>
      <c r="AA105" s="84"/>
      <c r="AB105" s="87">
        <f>IF($S$104=AB104,1,0)</f>
        <v>0</v>
      </c>
      <c r="AC105" s="96">
        <f>IF($S$104=AC104,0.5,0)</f>
        <v>0</v>
      </c>
      <c r="AD105" s="99">
        <f>IF($S$104=AD104,0,0)</f>
        <v>0</v>
      </c>
      <c r="AE105" s="116"/>
      <c r="AF105" s="116"/>
      <c r="AG105" s="116"/>
      <c r="AQ105" s="123">
        <f>IF(Y104=3,SUM(AB105:AO105),0)</f>
        <v>0</v>
      </c>
    </row>
  </sheetData>
  <mergeCells count="323">
    <mergeCell ref="S73:S74"/>
    <mergeCell ref="B104:B105"/>
    <mergeCell ref="D104:E105"/>
    <mergeCell ref="F104:F105"/>
    <mergeCell ref="G104:H105"/>
    <mergeCell ref="I104:J104"/>
    <mergeCell ref="K104:Q104"/>
    <mergeCell ref="S104:S105"/>
    <mergeCell ref="I105:J105"/>
    <mergeCell ref="K105:Q105"/>
    <mergeCell ref="B100:B101"/>
    <mergeCell ref="E100:E101"/>
    <mergeCell ref="F100:F101"/>
    <mergeCell ref="G100:H101"/>
    <mergeCell ref="I100:Q101"/>
    <mergeCell ref="S100:S101"/>
    <mergeCell ref="B102:B103"/>
    <mergeCell ref="D102:E103"/>
    <mergeCell ref="F102:F103"/>
    <mergeCell ref="G102:H103"/>
    <mergeCell ref="S102:S103"/>
    <mergeCell ref="C88:C103"/>
    <mergeCell ref="D91:D101"/>
    <mergeCell ref="B96:B97"/>
    <mergeCell ref="G65:G72"/>
    <mergeCell ref="B83:B85"/>
    <mergeCell ref="D83:E85"/>
    <mergeCell ref="F83:F85"/>
    <mergeCell ref="G83:H85"/>
    <mergeCell ref="B75:B76"/>
    <mergeCell ref="D75:E76"/>
    <mergeCell ref="F75:F76"/>
    <mergeCell ref="G75:H76"/>
    <mergeCell ref="B73:B74"/>
    <mergeCell ref="F73:F74"/>
    <mergeCell ref="D73:E74"/>
    <mergeCell ref="G73:H74"/>
    <mergeCell ref="E96:E97"/>
    <mergeCell ref="F96:F97"/>
    <mergeCell ref="G96:H97"/>
    <mergeCell ref="R96:R97"/>
    <mergeCell ref="S96:S97"/>
    <mergeCell ref="B98:B99"/>
    <mergeCell ref="E98:E99"/>
    <mergeCell ref="F98:F99"/>
    <mergeCell ref="G98:H99"/>
    <mergeCell ref="R98:R99"/>
    <mergeCell ref="S98:S99"/>
    <mergeCell ref="I99:J99"/>
    <mergeCell ref="K99:L99"/>
    <mergeCell ref="M99:N99"/>
    <mergeCell ref="O99:Q99"/>
    <mergeCell ref="B88:B89"/>
    <mergeCell ref="D88:E89"/>
    <mergeCell ref="F88:F89"/>
    <mergeCell ref="G88:H89"/>
    <mergeCell ref="R88:R89"/>
    <mergeCell ref="S88:S89"/>
    <mergeCell ref="B90:B95"/>
    <mergeCell ref="R90:R95"/>
    <mergeCell ref="S90:S95"/>
    <mergeCell ref="E92:E95"/>
    <mergeCell ref="F92:F95"/>
    <mergeCell ref="G92:H95"/>
    <mergeCell ref="O94:Q94"/>
    <mergeCell ref="K88:M88"/>
    <mergeCell ref="O88:Q88"/>
    <mergeCell ref="K89:M89"/>
    <mergeCell ref="O89:Q89"/>
    <mergeCell ref="D90:J90"/>
    <mergeCell ref="K90:Q90"/>
    <mergeCell ref="R83:R85"/>
    <mergeCell ref="S83:S85"/>
    <mergeCell ref="B86:B87"/>
    <mergeCell ref="D86:E87"/>
    <mergeCell ref="F86:F87"/>
    <mergeCell ref="G86:H87"/>
    <mergeCell ref="S86:S87"/>
    <mergeCell ref="B79:B80"/>
    <mergeCell ref="D79:E80"/>
    <mergeCell ref="F79:F80"/>
    <mergeCell ref="G79:H80"/>
    <mergeCell ref="I79:Q80"/>
    <mergeCell ref="S79:S80"/>
    <mergeCell ref="B81:B82"/>
    <mergeCell ref="D81:E82"/>
    <mergeCell ref="F81:F82"/>
    <mergeCell ref="G81:H82"/>
    <mergeCell ref="I81:Q82"/>
    <mergeCell ref="S81:S82"/>
    <mergeCell ref="I86:J86"/>
    <mergeCell ref="K86:Q86"/>
    <mergeCell ref="I87:J87"/>
    <mergeCell ref="K87:Q87"/>
    <mergeCell ref="I83:J83"/>
    <mergeCell ref="S75:S76"/>
    <mergeCell ref="B77:B78"/>
    <mergeCell ref="D77:E78"/>
    <mergeCell ref="F77:F78"/>
    <mergeCell ref="G77:H78"/>
    <mergeCell ref="I77:Q78"/>
    <mergeCell ref="S77:S78"/>
    <mergeCell ref="E61:E62"/>
    <mergeCell ref="H61:H62"/>
    <mergeCell ref="I61:Q62"/>
    <mergeCell ref="S61:S62"/>
    <mergeCell ref="D63:E64"/>
    <mergeCell ref="F63:F64"/>
    <mergeCell ref="G63:G64"/>
    <mergeCell ref="J75:Q75"/>
    <mergeCell ref="J76:Q76"/>
    <mergeCell ref="B54:B62"/>
    <mergeCell ref="C54:C87"/>
    <mergeCell ref="D54:D62"/>
    <mergeCell ref="F54:F62"/>
    <mergeCell ref="G54:G62"/>
    <mergeCell ref="B65:B72"/>
    <mergeCell ref="D65:E72"/>
    <mergeCell ref="F65:F72"/>
    <mergeCell ref="AP63:AP64"/>
    <mergeCell ref="H65:H68"/>
    <mergeCell ref="R65:R72"/>
    <mergeCell ref="S65:S72"/>
    <mergeCell ref="E54:E55"/>
    <mergeCell ref="H54:H55"/>
    <mergeCell ref="S54:S55"/>
    <mergeCell ref="E56:E58"/>
    <mergeCell ref="H56:H58"/>
    <mergeCell ref="S56:S58"/>
    <mergeCell ref="E59:E60"/>
    <mergeCell ref="H59:H60"/>
    <mergeCell ref="I59:J60"/>
    <mergeCell ref="S59:S60"/>
    <mergeCell ref="I63:Q63"/>
    <mergeCell ref="I64:Q64"/>
    <mergeCell ref="K65:M65"/>
    <mergeCell ref="N65:Q65"/>
    <mergeCell ref="K66:M66"/>
    <mergeCell ref="N66:Q66"/>
    <mergeCell ref="K67:M67"/>
    <mergeCell ref="N67:Q67"/>
    <mergeCell ref="I54:J54"/>
    <mergeCell ref="K54:Q54"/>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I17:J17"/>
    <mergeCell ref="K17:Q17"/>
    <mergeCell ref="B10:B14"/>
    <mergeCell ref="D10:E14"/>
    <mergeCell ref="F10:F14"/>
    <mergeCell ref="G10:H14"/>
    <mergeCell ref="R10:R14"/>
    <mergeCell ref="S10:S14"/>
    <mergeCell ref="B15:B16"/>
    <mergeCell ref="D15:E16"/>
    <mergeCell ref="F15:F16"/>
    <mergeCell ref="G15:H16"/>
    <mergeCell ref="S15:S16"/>
    <mergeCell ref="I13:J13"/>
    <mergeCell ref="K13:Q13"/>
    <mergeCell ref="I14:J14"/>
    <mergeCell ref="K14:Q14"/>
    <mergeCell ref="I15:J15"/>
    <mergeCell ref="K15:Q15"/>
    <mergeCell ref="I16:J16"/>
    <mergeCell ref="K16:P16"/>
    <mergeCell ref="I102:J102"/>
    <mergeCell ref="K102:Q102"/>
    <mergeCell ref="I103:J103"/>
    <mergeCell ref="K103:Q103"/>
    <mergeCell ref="F7:S8"/>
    <mergeCell ref="H69:H72"/>
    <mergeCell ref="I95:J95"/>
    <mergeCell ref="K95:Q95"/>
    <mergeCell ref="I96:J96"/>
    <mergeCell ref="K96:Q96"/>
    <mergeCell ref="I97:J97"/>
    <mergeCell ref="K97:P97"/>
    <mergeCell ref="I98:J98"/>
    <mergeCell ref="K98:L98"/>
    <mergeCell ref="M98:N98"/>
    <mergeCell ref="O98:Q98"/>
    <mergeCell ref="E91:J91"/>
    <mergeCell ref="K91:Q91"/>
    <mergeCell ref="I92:J92"/>
    <mergeCell ref="K92:Q92"/>
    <mergeCell ref="I93:J93"/>
    <mergeCell ref="K93:Q93"/>
    <mergeCell ref="I94:J94"/>
    <mergeCell ref="K94:M94"/>
    <mergeCell ref="K83:Q83"/>
    <mergeCell ref="I84:J84"/>
    <mergeCell ref="K84:M84"/>
    <mergeCell ref="O84:Q84"/>
    <mergeCell ref="I85:J85"/>
    <mergeCell ref="K85:Q85"/>
    <mergeCell ref="I68:M68"/>
    <mergeCell ref="N68:Q68"/>
    <mergeCell ref="K69:M69"/>
    <mergeCell ref="N69:Q69"/>
    <mergeCell ref="K70:M70"/>
    <mergeCell ref="N70:Q70"/>
    <mergeCell ref="I72:M72"/>
    <mergeCell ref="N72:Q72"/>
    <mergeCell ref="I71:M71"/>
    <mergeCell ref="N71:Q71"/>
    <mergeCell ref="I73:Q7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I44:Q44"/>
    <mergeCell ref="I45:J45"/>
    <mergeCell ref="K45:Q45"/>
    <mergeCell ref="I46:J46"/>
    <mergeCell ref="K46:Q46"/>
    <mergeCell ref="I47:J47"/>
    <mergeCell ref="K47:Q47"/>
    <mergeCell ref="I48:J48"/>
    <mergeCell ref="K48:Q48"/>
    <mergeCell ref="I39:Q39"/>
    <mergeCell ref="I40:J40"/>
    <mergeCell ref="K40:Q40"/>
    <mergeCell ref="I41:J41"/>
    <mergeCell ref="K41:Q41"/>
    <mergeCell ref="I42:J42"/>
    <mergeCell ref="K42:Q42"/>
    <mergeCell ref="I43:J43"/>
    <mergeCell ref="K43:Q43"/>
    <mergeCell ref="I34:Q34"/>
    <mergeCell ref="I35:J35"/>
    <mergeCell ref="K35:Q35"/>
    <mergeCell ref="I36:J36"/>
    <mergeCell ref="K36:Q36"/>
    <mergeCell ref="I37:J37"/>
    <mergeCell ref="K37:Q37"/>
    <mergeCell ref="I38:J38"/>
    <mergeCell ref="K38:Q38"/>
    <mergeCell ref="I29:Q29"/>
    <mergeCell ref="I30:J30"/>
    <mergeCell ref="K30:Q30"/>
    <mergeCell ref="I31:J31"/>
    <mergeCell ref="K31:Q31"/>
    <mergeCell ref="I32:J32"/>
    <mergeCell ref="K32:Q32"/>
    <mergeCell ref="I33:J33"/>
    <mergeCell ref="K33:Q33"/>
    <mergeCell ref="I27:Q28"/>
    <mergeCell ref="C9:E9"/>
    <mergeCell ref="G9:H9"/>
    <mergeCell ref="I9:S9"/>
    <mergeCell ref="I10:J10"/>
    <mergeCell ref="K10:Q10"/>
    <mergeCell ref="I11:J11"/>
    <mergeCell ref="K11:Q11"/>
    <mergeCell ref="I12:J12"/>
    <mergeCell ref="K12:M12"/>
    <mergeCell ref="O12:Q12"/>
    <mergeCell ref="C3:E3"/>
    <mergeCell ref="F3:J3"/>
    <mergeCell ref="P3:R3"/>
    <mergeCell ref="C4:E4"/>
    <mergeCell ref="F4:J4"/>
    <mergeCell ref="P4:R4"/>
    <mergeCell ref="C5:E5"/>
    <mergeCell ref="F5:J5"/>
    <mergeCell ref="P5:R5"/>
  </mergeCells>
  <phoneticPr fontId="3"/>
  <conditionalFormatting sqref="D63:G64">
    <cfRule type="expression" dxfId="77" priority="57">
      <formula>AND($B$63="-",#REF!="-",$B$64="-")</formula>
    </cfRule>
  </conditionalFormatting>
  <conditionalFormatting sqref="D27:I27 R27:S28 D28:H28">
    <cfRule type="expression" dxfId="76" priority="2">
      <formula>$B$27="-"</formula>
    </cfRule>
  </conditionalFormatting>
  <conditionalFormatting sqref="D90:Q90 E91:Q91 D91:D101">
    <cfRule type="expression" dxfId="75" priority="28">
      <formula>AND($B$90="-",$B$96="-",$B$98="-",$B$100="-")</formula>
    </cfRule>
  </conditionalFormatting>
  <conditionalFormatting sqref="D10:S14">
    <cfRule type="expression" dxfId="74" priority="22">
      <formula>$B$10="-"</formula>
    </cfRule>
  </conditionalFormatting>
  <conditionalFormatting sqref="D15:S16">
    <cfRule type="expression" dxfId="73" priority="50">
      <formula>$B$15="-"</formula>
    </cfRule>
  </conditionalFormatting>
  <conditionalFormatting sqref="D17:S18">
    <cfRule type="expression" dxfId="72" priority="49">
      <formula>$B$17="-"</formula>
    </cfRule>
  </conditionalFormatting>
  <conditionalFormatting sqref="D19:S20">
    <cfRule type="expression" dxfId="71" priority="48">
      <formula>$B$19="-"</formula>
    </cfRule>
  </conditionalFormatting>
  <conditionalFormatting sqref="D21:S22">
    <cfRule type="expression" dxfId="70" priority="47">
      <formula>$B$21="-"</formula>
    </cfRule>
  </conditionalFormatting>
  <conditionalFormatting sqref="D23:S24">
    <cfRule type="expression" dxfId="69" priority="46">
      <formula>$B$23="-"</formula>
    </cfRule>
  </conditionalFormatting>
  <conditionalFormatting sqref="D25:S26">
    <cfRule type="expression" dxfId="68" priority="45">
      <formula>$B$25="-"</formula>
    </cfRule>
  </conditionalFormatting>
  <conditionalFormatting sqref="D29:S53">
    <cfRule type="expression" dxfId="67" priority="43">
      <formula>$B$29="-"</formula>
    </cfRule>
  </conditionalFormatting>
  <conditionalFormatting sqref="D54:S62">
    <cfRule type="expression" dxfId="66" priority="11">
      <formula>$B$54="-"</formula>
    </cfRule>
  </conditionalFormatting>
  <conditionalFormatting sqref="D65:S72">
    <cfRule type="expression" dxfId="65" priority="41">
      <formula>$B$65="-"</formula>
    </cfRule>
  </conditionalFormatting>
  <conditionalFormatting sqref="D73:S74">
    <cfRule type="expression" dxfId="64" priority="4">
      <formula>$B$73="-"</formula>
    </cfRule>
  </conditionalFormatting>
  <conditionalFormatting sqref="D75:S76">
    <cfRule type="expression" dxfId="63" priority="40">
      <formula>$B$75="-"</formula>
    </cfRule>
  </conditionalFormatting>
  <conditionalFormatting sqref="D77:S78">
    <cfRule type="expression" dxfId="62" priority="39">
      <formula>$B$77="-"</formula>
    </cfRule>
  </conditionalFormatting>
  <conditionalFormatting sqref="D79:S80">
    <cfRule type="expression" dxfId="61" priority="38">
      <formula>$B$79="-"</formula>
    </cfRule>
  </conditionalFormatting>
  <conditionalFormatting sqref="D81:S82">
    <cfRule type="expression" dxfId="60" priority="37">
      <formula>$B$81="-"</formula>
    </cfRule>
  </conditionalFormatting>
  <conditionalFormatting sqref="D83:S85">
    <cfRule type="expression" dxfId="59" priority="14">
      <formula>$B$83="-"</formula>
    </cfRule>
  </conditionalFormatting>
  <conditionalFormatting sqref="D86:S87">
    <cfRule type="expression" dxfId="58" priority="35">
      <formula>$B$86="-"</formula>
    </cfRule>
  </conditionalFormatting>
  <conditionalFormatting sqref="D88:S88 D89:H89 R89:S89">
    <cfRule type="expression" dxfId="57" priority="34">
      <formula>$B$88="-"</formula>
    </cfRule>
  </conditionalFormatting>
  <conditionalFormatting sqref="D102:S103">
    <cfRule type="expression" dxfId="56" priority="12">
      <formula>$B$102="-"</formula>
    </cfRule>
  </conditionalFormatting>
  <conditionalFormatting sqref="D104:S105">
    <cfRule type="expression" dxfId="55" priority="3">
      <formula>$B$104="-"</formula>
    </cfRule>
  </conditionalFormatting>
  <conditionalFormatting sqref="E96:S97">
    <cfRule type="expression" dxfId="54" priority="32">
      <formula>$B$96="-"</formula>
    </cfRule>
  </conditionalFormatting>
  <conditionalFormatting sqref="E98:S99">
    <cfRule type="expression" dxfId="53" priority="13">
      <formula>$B$98="-"</formula>
    </cfRule>
  </conditionalFormatting>
  <conditionalFormatting sqref="E100:S101">
    <cfRule type="expression" dxfId="52" priority="30">
      <formula>$B$100="-"</formula>
    </cfRule>
  </conditionalFormatting>
  <conditionalFormatting sqref="H63:S63">
    <cfRule type="expression" dxfId="51" priority="53">
      <formula>$B$63="-"</formula>
    </cfRule>
  </conditionalFormatting>
  <conditionalFormatting sqref="H64:S64">
    <cfRule type="expression" dxfId="50" priority="51">
      <formula>$B$64="-"</formula>
    </cfRule>
  </conditionalFormatting>
  <conditionalFormatting sqref="I66:Q72">
    <cfRule type="expression" dxfId="49" priority="15">
      <formula>$B$65="-"</formula>
    </cfRule>
  </conditionalFormatting>
  <conditionalFormatting sqref="I89:Q89">
    <cfRule type="expression" dxfId="48" priority="10">
      <formula>$B$88="-"</formula>
    </cfRule>
  </conditionalFormatting>
  <conditionalFormatting sqref="K30:Q33">
    <cfRule type="expression" dxfId="47" priority="24">
      <formula>$B$32="-"</formula>
    </cfRule>
  </conditionalFormatting>
  <conditionalFormatting sqref="K35:Q38">
    <cfRule type="expression" dxfId="46" priority="21">
      <formula>$B$32="-"</formula>
    </cfRule>
  </conditionalFormatting>
  <conditionalFormatting sqref="K40:Q43">
    <cfRule type="expression" dxfId="45" priority="20">
      <formula>$B$32="-"</formula>
    </cfRule>
  </conditionalFormatting>
  <conditionalFormatting sqref="K45:Q48">
    <cfRule type="expression" dxfId="44" priority="19">
      <formula>$B$32="-"</formula>
    </cfRule>
  </conditionalFormatting>
  <conditionalFormatting sqref="K50:Q53">
    <cfRule type="expression" dxfId="43" priority="18">
      <formula>$B$32="-"</formula>
    </cfRule>
  </conditionalFormatting>
  <conditionalFormatting sqref="K59:Q60">
    <cfRule type="expression" dxfId="42" priority="1">
      <formula>AND(COUNTIF($K$59:$K$60,"*一般事業主行動計画*")&gt;0,COUNTIF($K$59:$K$60,"*えるぼし*")+COUNTIF($K$59:$K$60,"*くるみん*")&gt;0)</formula>
    </cfRule>
  </conditionalFormatting>
  <conditionalFormatting sqref="K87:Q87">
    <cfRule type="expression" dxfId="41" priority="26">
      <formula>$I$87="措置無し"</formula>
    </cfRule>
  </conditionalFormatting>
  <conditionalFormatting sqref="K93:Q93">
    <cfRule type="expression" dxfId="40" priority="9">
      <formula>$B$90="-"</formula>
    </cfRule>
  </conditionalFormatting>
  <conditionalFormatting sqref="R90:S95 E92:Q92 E93:J93 E94:Q95">
    <cfRule type="expression" dxfId="39" priority="33">
      <formula>$B$90="-"</formula>
    </cfRule>
  </conditionalFormatting>
  <printOptions horizontalCentered="1"/>
  <pageMargins left="0.70866141732283472" right="0.31496062992125984" top="0.35433070866141736" bottom="0.15748031496062992" header="0" footer="0.31496062992125984"/>
  <pageSetup paperSize="8" scale="48"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1">
        <x14:dataValidation type="list" allowBlank="1" showInputMessage="1" showErrorMessage="1" xr:uid="{00000000-0002-0000-0200-000000000000}">
          <x14:formula1>
            <xm:f>リスト!$AB$21:$AB$22</xm:f>
          </x14:formula1>
          <xm:sqref>N89</xm:sqref>
        </x14:dataValidation>
        <x14:dataValidation type="list" allowBlank="1" showInputMessage="1" showErrorMessage="1" xr:uid="{00000000-0002-0000-0200-000001000000}">
          <x14:formula1>
            <xm:f>リスト!$AB$17:$AB$19</xm:f>
          </x14:formula1>
          <xm:sqref>O89</xm:sqref>
        </x14:dataValidation>
        <x14:dataValidation type="list" allowBlank="1" showInputMessage="1" showErrorMessage="1" xr:uid="{00000000-0002-0000-0200-000002000000}">
          <x14:formula1>
            <xm:f>リスト!$AA$9:$AA$12</xm:f>
          </x14:formula1>
          <xm:sqref>I87:J87</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リスト!$S$4:$S$6</xm:f>
          </x14:formula1>
          <xm:sqref>S64</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S102:S103</xm:sqref>
        </x14:dataValidation>
        <x14:dataValidation type="list" allowBlank="1" showInputMessage="1" showErrorMessage="1" xr:uid="{00000000-0002-0000-0200-000009000000}">
          <x14:formula1>
            <xm:f>リスト!$AF$4:$AF$18</xm:f>
          </x14:formula1>
          <xm:sqref>S100:S101</xm:sqref>
        </x14:dataValidation>
        <x14:dataValidation type="list" allowBlank="1" showInputMessage="1" showErrorMessage="1" xr:uid="{00000000-0002-0000-0200-00000A000000}">
          <x14:formula1>
            <xm:f>リスト!$AE$4:$AE$6</xm:f>
          </x14:formula1>
          <xm:sqref>S98:S99</xm:sqref>
        </x14:dataValidation>
        <x14:dataValidation type="list" allowBlank="1" showInputMessage="1" showErrorMessage="1" xr:uid="{00000000-0002-0000-0200-00000B000000}">
          <x14:formula1>
            <xm:f>リスト!$AD$4:$AD$10</xm:f>
          </x14:formula1>
          <xm:sqref>S96:S97</xm:sqref>
        </x14:dataValidation>
        <x14:dataValidation type="list" allowBlank="1" showInputMessage="1" showErrorMessage="1" xr:uid="{00000000-0002-0000-0200-00000C000000}">
          <x14:formula1>
            <xm:f>リスト!$AB$4:$AB$12</xm:f>
          </x14:formula1>
          <xm:sqref>S88:S89</xm:sqref>
        </x14:dataValidation>
        <x14:dataValidation type="list" allowBlank="1" showInputMessage="1" showErrorMessage="1" xr:uid="{00000000-0002-0000-0200-00000D000000}">
          <x14:formula1>
            <xm:f>リスト!$Y$4:$Y$6</xm:f>
          </x14:formula1>
          <xm:sqref>S81:S82</xm:sqref>
        </x14:dataValidation>
        <x14:dataValidation type="list" allowBlank="1" showInputMessage="1" showErrorMessage="1" xr:uid="{00000000-0002-0000-0200-00000E000000}">
          <x14:formula1>
            <xm:f>リスト!$X$4:$X$6</xm:f>
          </x14:formula1>
          <xm:sqref>S79:S80</xm:sqref>
        </x14:dataValidation>
        <x14:dataValidation type="list" allowBlank="1" showInputMessage="1" showErrorMessage="1" xr:uid="{00000000-0002-0000-0200-00000F000000}">
          <x14:formula1>
            <xm:f>リスト!$Z$4:$Z$6</xm:f>
          </x14:formula1>
          <xm:sqref>S83:S85</xm:sqref>
        </x14:dataValidation>
        <x14:dataValidation type="list" allowBlank="1" showInputMessage="1" showErrorMessage="1" xr:uid="{00000000-0002-0000-0200-000010000000}">
          <x14:formula1>
            <xm:f>リスト!$AA$4:$AA$6</xm:f>
          </x14:formula1>
          <xm:sqref>S86:S87</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K96:Q96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B90:B94 B100 B96:B98 B102 B88 B86 B83:B84 B81 B79 B19 B15 B17 B10:B13 B54 B25 B23 B75 B29 B77 B21 B104 B63:B65 B73 B27</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S90:S95</xm:sqref>
        </x14:dataValidation>
        <x14:dataValidation type="list" allowBlank="1" showInputMessage="1" showErrorMessage="1" xr:uid="{00000000-0002-0000-0200-000023000000}">
          <x14:formula1>
            <xm:f>リスト!$C$4:$C$5</xm:f>
          </x14:formula1>
          <xm:sqref>K91</xm:sqref>
        </x14:dataValidation>
        <x14:dataValidation type="list" allowBlank="1" showInputMessage="1" showErrorMessage="1" xr:uid="{00000000-0002-0000-0200-000024000000}">
          <x14:formula1>
            <xm:f>リスト!$V$10:$V$11</xm:f>
          </x14:formula1>
          <xm:sqref>I76</xm:sqref>
        </x14:dataValidation>
        <x14:dataValidation type="list" allowBlank="1" showInputMessage="1" showErrorMessage="1" xr:uid="{00000000-0002-0000-0200-000025000000}">
          <x14:formula1>
            <xm:f>リスト!$V$4:$V$6</xm:f>
          </x14:formula1>
          <xm:sqref>S75:S76</xm:sqref>
        </x14:dataValidation>
        <x14:dataValidation type="list" allowBlank="1" showInputMessage="1" showErrorMessage="1" xr:uid="{00000000-0002-0000-0200-000026000000}">
          <x14:formula1>
            <xm:f>リスト!$W$4:$W$6</xm:f>
          </x14:formula1>
          <xm:sqref>S77:S78</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リスト!$T$4:$T$8</xm:f>
          </x14:formula1>
          <xm:sqref>S65:S72</xm:sqref>
        </x14:dataValidation>
        <x14:dataValidation type="list" allowBlank="1" showInputMessage="1" showErrorMessage="1" xr:uid="{746A3EAA-0F65-4B04-8D98-C3466228A3C3}">
          <x14:formula1>
            <xm:f>リスト!$U$4:$U$5</xm:f>
          </x14:formula1>
          <xm:sqref>S73:S74</xm:sqref>
        </x14:dataValidation>
        <x14:dataValidation type="list" allowBlank="1" showInputMessage="1" showErrorMessage="1" xr:uid="{FC357F7C-A751-45FF-8EC7-03619943FAD8}">
          <x14:formula1>
            <xm:f>リスト!$AH$4:$AH$6</xm:f>
          </x14:formula1>
          <xm:sqref>S104:S105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3A641-B01F-4953-AD21-85BCD2B5F13F}">
  <sheetPr>
    <tabColor rgb="FFFFFF00"/>
  </sheetPr>
  <dimension ref="A1:AR105"/>
  <sheetViews>
    <sheetView view="pageBreakPreview" topLeftCell="A53" zoomScale="70" zoomScaleNormal="55" zoomScaleSheetLayoutView="70" workbookViewId="0">
      <selection activeCell="K59" sqref="K59:Q59"/>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1"/>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thickBot="1">
      <c r="A2" s="37"/>
      <c r="B2" s="40" t="s">
        <v>503</v>
      </c>
      <c r="C2" s="45"/>
      <c r="D2" s="45"/>
      <c r="E2" s="45"/>
      <c r="F2" s="48"/>
      <c r="G2" s="48"/>
      <c r="H2" s="48"/>
      <c r="I2" s="52"/>
      <c r="J2" s="45"/>
      <c r="K2" s="45"/>
      <c r="L2" s="45"/>
      <c r="M2" s="45"/>
      <c r="N2" s="45"/>
      <c r="O2" s="45"/>
      <c r="P2" s="45"/>
      <c r="Q2" s="45"/>
      <c r="R2" s="45"/>
      <c r="S2" s="69"/>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thickBot="1">
      <c r="A3" s="37"/>
      <c r="B3" s="41"/>
      <c r="C3" s="202" t="s">
        <v>273</v>
      </c>
      <c r="D3" s="202"/>
      <c r="E3" s="202"/>
      <c r="F3" s="203" t="s">
        <v>424</v>
      </c>
      <c r="G3" s="204"/>
      <c r="H3" s="204"/>
      <c r="I3" s="204"/>
      <c r="J3" s="205"/>
      <c r="K3" s="61"/>
      <c r="L3" s="61"/>
      <c r="M3" s="61"/>
      <c r="N3" s="61"/>
      <c r="O3" s="61"/>
      <c r="P3" s="206" t="s">
        <v>220</v>
      </c>
      <c r="Q3" s="207"/>
      <c r="R3" s="208"/>
      <c r="S3" s="70">
        <f>SUM(F10:F105)</f>
        <v>40</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thickBot="1">
      <c r="A4" s="37"/>
      <c r="B4" s="41"/>
      <c r="C4" s="202" t="s">
        <v>0</v>
      </c>
      <c r="D4" s="202"/>
      <c r="E4" s="202"/>
      <c r="F4" s="203" t="s">
        <v>472</v>
      </c>
      <c r="G4" s="204"/>
      <c r="H4" s="204"/>
      <c r="I4" s="204"/>
      <c r="J4" s="205"/>
      <c r="K4" s="49"/>
      <c r="L4" s="49"/>
      <c r="M4" s="49"/>
      <c r="N4" s="49"/>
      <c r="O4" s="49"/>
      <c r="P4" s="206" t="s">
        <v>297</v>
      </c>
      <c r="Q4" s="207"/>
      <c r="R4" s="208"/>
      <c r="S4" s="70">
        <f>SUM(G10:G105)</f>
        <v>30.7</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thickBot="1">
      <c r="A5" s="37"/>
      <c r="B5" s="41"/>
      <c r="C5" s="202" t="s">
        <v>6</v>
      </c>
      <c r="D5" s="202"/>
      <c r="E5" s="209"/>
      <c r="F5" s="210" t="s">
        <v>449</v>
      </c>
      <c r="G5" s="211"/>
      <c r="H5" s="211"/>
      <c r="I5" s="211"/>
      <c r="J5" s="212"/>
      <c r="K5" s="49"/>
      <c r="L5" s="49"/>
      <c r="M5" s="49"/>
      <c r="N5" s="49"/>
      <c r="O5" s="49"/>
      <c r="P5" s="206" t="s">
        <v>109</v>
      </c>
      <c r="Q5" s="207"/>
      <c r="R5" s="208"/>
      <c r="S5" s="70">
        <f>ROUND(S4*AQ8/S3,4)</f>
        <v>15.35</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thickBot="1">
      <c r="B6" s="41"/>
      <c r="C6" s="45"/>
      <c r="D6" s="45"/>
      <c r="E6" s="45"/>
      <c r="F6" s="49" t="s">
        <v>44</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270" t="s">
        <v>269</v>
      </c>
      <c r="G7" s="270"/>
      <c r="H7" s="270"/>
      <c r="I7" s="270"/>
      <c r="J7" s="270"/>
      <c r="K7" s="270"/>
      <c r="L7" s="270"/>
      <c r="M7" s="270"/>
      <c r="N7" s="270"/>
      <c r="O7" s="270"/>
      <c r="P7" s="270"/>
      <c r="Q7" s="270"/>
      <c r="R7" s="270"/>
      <c r="S7" s="270"/>
      <c r="U7" s="36"/>
      <c r="V7" s="36"/>
      <c r="W7" s="36"/>
      <c r="X7" s="36"/>
      <c r="Y7" s="36"/>
      <c r="Z7" s="36"/>
      <c r="AA7" s="36"/>
      <c r="AB7" s="86" t="s">
        <v>424</v>
      </c>
      <c r="AC7" s="95" t="s">
        <v>425</v>
      </c>
      <c r="AD7" s="95" t="s">
        <v>426</v>
      </c>
      <c r="AE7" s="95" t="s">
        <v>248</v>
      </c>
      <c r="AF7" s="98" t="s">
        <v>330</v>
      </c>
      <c r="AG7" s="36"/>
      <c r="AH7" s="1"/>
      <c r="AI7" s="36"/>
      <c r="AJ7" s="36"/>
      <c r="AK7" s="36"/>
      <c r="AL7" s="36"/>
      <c r="AM7" s="36"/>
      <c r="AN7" s="36"/>
      <c r="AO7" s="36"/>
      <c r="AP7" s="36"/>
      <c r="AQ7" s="122" t="s">
        <v>435</v>
      </c>
      <c r="AR7" s="36"/>
    </row>
    <row r="8" spans="1:44" s="37" customFormat="1" ht="50.1" customHeight="1" thickBot="1">
      <c r="B8" s="41"/>
      <c r="C8" s="45"/>
      <c r="D8" s="45"/>
      <c r="E8" s="45"/>
      <c r="F8" s="271"/>
      <c r="G8" s="271"/>
      <c r="H8" s="271"/>
      <c r="I8" s="271"/>
      <c r="J8" s="271"/>
      <c r="K8" s="271"/>
      <c r="L8" s="271"/>
      <c r="M8" s="271"/>
      <c r="N8" s="271"/>
      <c r="O8" s="271"/>
      <c r="P8" s="271"/>
      <c r="Q8" s="271"/>
      <c r="R8" s="271"/>
      <c r="S8" s="271"/>
      <c r="U8" s="36"/>
      <c r="V8" s="36"/>
      <c r="W8" s="36"/>
      <c r="X8" s="36"/>
      <c r="Y8" s="36"/>
      <c r="Z8" s="36"/>
      <c r="AA8" s="36"/>
      <c r="AB8" s="87">
        <f>IF($F$3=AB7,20,0)</f>
        <v>20</v>
      </c>
      <c r="AC8" s="96">
        <f>IF($F$3=AC7,20,0)</f>
        <v>0</v>
      </c>
      <c r="AD8" s="96">
        <f>IF($F$3=AD7,20,0)</f>
        <v>0</v>
      </c>
      <c r="AE8" s="96">
        <f>IF($F$3=AE7,10,0)</f>
        <v>0</v>
      </c>
      <c r="AF8" s="99">
        <f>IF($F$3=AF7,10,0)</f>
        <v>0</v>
      </c>
      <c r="AG8" s="36"/>
      <c r="AH8" s="1"/>
      <c r="AI8" s="36"/>
      <c r="AJ8" s="36"/>
      <c r="AK8" s="36"/>
      <c r="AL8" s="36"/>
      <c r="AM8" s="36"/>
      <c r="AN8" s="36"/>
      <c r="AO8" s="36"/>
      <c r="AP8" s="36"/>
      <c r="AQ8" s="123">
        <f>SUM(AB8:AP8)</f>
        <v>20</v>
      </c>
      <c r="AR8" s="36"/>
    </row>
    <row r="9" spans="1:44" ht="35.25" thickBot="1">
      <c r="A9" s="39"/>
      <c r="B9" s="42" t="s">
        <v>18</v>
      </c>
      <c r="C9" s="219" t="s">
        <v>23</v>
      </c>
      <c r="D9" s="219"/>
      <c r="E9" s="219"/>
      <c r="F9" s="42" t="s">
        <v>288</v>
      </c>
      <c r="G9" s="220" t="s">
        <v>249</v>
      </c>
      <c r="H9" s="221"/>
      <c r="I9" s="219" t="s">
        <v>39</v>
      </c>
      <c r="J9" s="219"/>
      <c r="K9" s="219"/>
      <c r="L9" s="219"/>
      <c r="M9" s="219"/>
      <c r="N9" s="219"/>
      <c r="O9" s="219"/>
      <c r="P9" s="219"/>
      <c r="Q9" s="219"/>
      <c r="R9" s="219"/>
      <c r="S9" s="219"/>
      <c r="T9" s="39"/>
      <c r="V9" s="73" t="s">
        <v>22</v>
      </c>
      <c r="AC9" s="97"/>
      <c r="AD9" s="97"/>
    </row>
    <row r="10" spans="1:44" ht="45" customHeight="1" thickBot="1">
      <c r="A10" s="39"/>
      <c r="B10" s="288" t="s">
        <v>151</v>
      </c>
      <c r="C10" s="298" t="s">
        <v>154</v>
      </c>
      <c r="D10" s="236" t="s">
        <v>569</v>
      </c>
      <c r="E10" s="236"/>
      <c r="F10" s="289">
        <f>IF(AND(B10="○"),2,"-")</f>
        <v>2</v>
      </c>
      <c r="G10" s="290">
        <f>IF(AND(B10="○"),AQ11,"-")</f>
        <v>2</v>
      </c>
      <c r="H10" s="272"/>
      <c r="I10" s="222" t="s">
        <v>280</v>
      </c>
      <c r="J10" s="222"/>
      <c r="K10" s="269" t="s">
        <v>540</v>
      </c>
      <c r="L10" s="227"/>
      <c r="M10" s="227"/>
      <c r="N10" s="227"/>
      <c r="O10" s="227"/>
      <c r="P10" s="227"/>
      <c r="Q10" s="228"/>
      <c r="R10" s="293" t="s">
        <v>159</v>
      </c>
      <c r="S10" s="327" t="s">
        <v>210</v>
      </c>
      <c r="T10" s="39"/>
      <c r="V10" s="74">
        <f>IF(K10="",0,1)</f>
        <v>1</v>
      </c>
      <c r="W10" s="75"/>
      <c r="X10" s="74">
        <f>IF(S10="",0,1)</f>
        <v>1</v>
      </c>
      <c r="Y10" s="80">
        <f>SUM(V10:X14)</f>
        <v>7</v>
      </c>
      <c r="Z10" s="82" t="s">
        <v>139</v>
      </c>
      <c r="AA10" s="84"/>
      <c r="AB10" s="86" t="s">
        <v>210</v>
      </c>
      <c r="AC10" s="95" t="s">
        <v>108</v>
      </c>
      <c r="AD10" s="98" t="s">
        <v>212</v>
      </c>
      <c r="AG10" s="116"/>
      <c r="AH10" s="116"/>
      <c r="AQ10" s="122" t="s">
        <v>27</v>
      </c>
    </row>
    <row r="11" spans="1:44" ht="45" customHeight="1" thickBot="1">
      <c r="A11" s="39"/>
      <c r="B11" s="288"/>
      <c r="C11" s="299"/>
      <c r="D11" s="236"/>
      <c r="E11" s="236"/>
      <c r="F11" s="289"/>
      <c r="G11" s="291"/>
      <c r="H11" s="273"/>
      <c r="I11" s="222" t="s">
        <v>279</v>
      </c>
      <c r="J11" s="222"/>
      <c r="K11" s="269" t="s">
        <v>541</v>
      </c>
      <c r="L11" s="227"/>
      <c r="M11" s="227"/>
      <c r="N11" s="227"/>
      <c r="O11" s="227"/>
      <c r="P11" s="227"/>
      <c r="Q11" s="228"/>
      <c r="R11" s="294"/>
      <c r="S11" s="350"/>
      <c r="T11" s="39"/>
      <c r="V11" s="74">
        <f>IF(K11="",0,1)</f>
        <v>1</v>
      </c>
      <c r="W11" s="75"/>
      <c r="AA11" s="84"/>
      <c r="AB11" s="87">
        <f>IF($S$10=AB10,2,0)</f>
        <v>2</v>
      </c>
      <c r="AC11" s="96">
        <f>IF($S$10=AC10,1,0)</f>
        <v>0</v>
      </c>
      <c r="AD11" s="99">
        <f>IF($S$10=AD10,0,0)</f>
        <v>0</v>
      </c>
      <c r="AG11" s="116"/>
      <c r="AH11" s="116"/>
      <c r="AQ11" s="123">
        <f>IF(Y10=7,SUM(AB11:AP11),0)</f>
        <v>2</v>
      </c>
    </row>
    <row r="12" spans="1:44" ht="45" customHeight="1">
      <c r="A12" s="39"/>
      <c r="B12" s="288"/>
      <c r="C12" s="299"/>
      <c r="D12" s="236"/>
      <c r="E12" s="236"/>
      <c r="F12" s="289"/>
      <c r="G12" s="291"/>
      <c r="H12" s="273"/>
      <c r="I12" s="224" t="s">
        <v>465</v>
      </c>
      <c r="J12" s="225"/>
      <c r="K12" s="226">
        <v>45413</v>
      </c>
      <c r="L12" s="369"/>
      <c r="M12" s="370"/>
      <c r="N12" s="42" t="s">
        <v>208</v>
      </c>
      <c r="O12" s="226">
        <v>45627</v>
      </c>
      <c r="P12" s="369"/>
      <c r="Q12" s="370"/>
      <c r="R12" s="294"/>
      <c r="S12" s="350"/>
      <c r="T12" s="39"/>
      <c r="V12" s="74">
        <f>IF(K12="",0,1)</f>
        <v>1</v>
      </c>
      <c r="W12" s="74">
        <f>IF(O12="",0,1)</f>
        <v>1</v>
      </c>
      <c r="AG12" s="116"/>
      <c r="AH12" s="116"/>
    </row>
    <row r="13" spans="1:44" ht="45" customHeight="1">
      <c r="A13" s="39"/>
      <c r="B13" s="288"/>
      <c r="C13" s="299"/>
      <c r="D13" s="236"/>
      <c r="E13" s="236"/>
      <c r="F13" s="289"/>
      <c r="G13" s="291"/>
      <c r="H13" s="273"/>
      <c r="I13" s="236" t="s">
        <v>160</v>
      </c>
      <c r="J13" s="236"/>
      <c r="K13" s="269" t="s">
        <v>542</v>
      </c>
      <c r="L13" s="227"/>
      <c r="M13" s="227"/>
      <c r="N13" s="227"/>
      <c r="O13" s="227"/>
      <c r="P13" s="227"/>
      <c r="Q13" s="228"/>
      <c r="R13" s="294"/>
      <c r="S13" s="350"/>
      <c r="T13" s="39"/>
      <c r="V13" s="74">
        <f>IF(K13="",0,1)</f>
        <v>1</v>
      </c>
      <c r="W13" s="75"/>
      <c r="AH13" s="116"/>
    </row>
    <row r="14" spans="1:44" ht="45" customHeight="1" thickBot="1">
      <c r="A14" s="39"/>
      <c r="B14" s="288"/>
      <c r="C14" s="299"/>
      <c r="D14" s="236"/>
      <c r="E14" s="236"/>
      <c r="F14" s="289"/>
      <c r="G14" s="292"/>
      <c r="H14" s="274"/>
      <c r="I14" s="236" t="s">
        <v>200</v>
      </c>
      <c r="J14" s="236"/>
      <c r="K14" s="269" t="s">
        <v>543</v>
      </c>
      <c r="L14" s="227"/>
      <c r="M14" s="227"/>
      <c r="N14" s="227"/>
      <c r="O14" s="227"/>
      <c r="P14" s="227"/>
      <c r="Q14" s="228"/>
      <c r="R14" s="295"/>
      <c r="S14" s="328"/>
      <c r="T14" s="39"/>
      <c r="V14" s="74">
        <f>IF(K14="",0,1)</f>
        <v>1</v>
      </c>
      <c r="W14" s="77"/>
      <c r="AA14" s="84"/>
      <c r="AG14" s="116"/>
      <c r="AH14" s="116"/>
    </row>
    <row r="15" spans="1:44" ht="45" customHeight="1" thickBot="1">
      <c r="A15" s="39"/>
      <c r="B15" s="288" t="s">
        <v>151</v>
      </c>
      <c r="C15" s="299"/>
      <c r="D15" s="236" t="s">
        <v>570</v>
      </c>
      <c r="E15" s="236"/>
      <c r="F15" s="289">
        <f>IF(AND(B15="○"),3,"-")</f>
        <v>3</v>
      </c>
      <c r="G15" s="290">
        <f>IF(AND(B15="○"),AQ16,"-")</f>
        <v>3</v>
      </c>
      <c r="H15" s="272"/>
      <c r="I15" s="236" t="s">
        <v>199</v>
      </c>
      <c r="J15" s="236"/>
      <c r="K15" s="275" t="s">
        <v>32</v>
      </c>
      <c r="L15" s="276"/>
      <c r="M15" s="276"/>
      <c r="N15" s="276"/>
      <c r="O15" s="276"/>
      <c r="P15" s="276"/>
      <c r="Q15" s="277"/>
      <c r="R15" s="65" t="s">
        <v>235</v>
      </c>
      <c r="S15" s="327" t="s">
        <v>14</v>
      </c>
      <c r="T15" s="39"/>
      <c r="V15" s="74">
        <f>IF(AND(K15&lt;&gt;""),1,0)</f>
        <v>1</v>
      </c>
      <c r="W15" s="75"/>
      <c r="X15" s="74">
        <f>IF(S15="",0,1)</f>
        <v>1</v>
      </c>
      <c r="Y15" s="80">
        <f>SUM(V15:X16)</f>
        <v>3</v>
      </c>
      <c r="Z15" s="82" t="s">
        <v>47</v>
      </c>
      <c r="AB15" s="86" t="s">
        <v>14</v>
      </c>
      <c r="AC15" s="95" t="s">
        <v>77</v>
      </c>
      <c r="AD15" s="95" t="s">
        <v>43</v>
      </c>
      <c r="AE15" s="95" t="s">
        <v>76</v>
      </c>
      <c r="AF15" s="95" t="s">
        <v>48</v>
      </c>
      <c r="AG15" s="95" t="s">
        <v>80</v>
      </c>
      <c r="AH15" s="95" t="s">
        <v>82</v>
      </c>
      <c r="AI15" s="98" t="s">
        <v>81</v>
      </c>
      <c r="AQ15" s="122" t="s">
        <v>27</v>
      </c>
    </row>
    <row r="16" spans="1:44" ht="45" customHeight="1" thickBot="1">
      <c r="A16" s="39"/>
      <c r="B16" s="288"/>
      <c r="C16" s="299"/>
      <c r="D16" s="236"/>
      <c r="E16" s="236"/>
      <c r="F16" s="289"/>
      <c r="G16" s="292"/>
      <c r="H16" s="274"/>
      <c r="I16" s="236" t="s">
        <v>262</v>
      </c>
      <c r="J16" s="236"/>
      <c r="K16" s="278">
        <v>88</v>
      </c>
      <c r="L16" s="279"/>
      <c r="M16" s="279"/>
      <c r="N16" s="279"/>
      <c r="O16" s="279"/>
      <c r="P16" s="279"/>
      <c r="Q16" s="62" t="s">
        <v>9</v>
      </c>
      <c r="R16" s="67" t="s">
        <v>58</v>
      </c>
      <c r="S16" s="328"/>
      <c r="T16" s="39"/>
      <c r="V16" s="74">
        <f>IF(AND(K16&lt;&gt;""),1,0)</f>
        <v>1</v>
      </c>
      <c r="W16" s="77"/>
      <c r="AB16" s="87">
        <f>IF($S$15=AB15,3,0)</f>
        <v>3</v>
      </c>
      <c r="AC16" s="96">
        <f>IF($S$15=AC15,2.5,0)</f>
        <v>0</v>
      </c>
      <c r="AD16" s="96">
        <f>IF($S$15=AD15,2,0)</f>
        <v>0</v>
      </c>
      <c r="AE16" s="96">
        <f>IF($S$15=AE15,1.5,0)</f>
        <v>0</v>
      </c>
      <c r="AF16" s="96">
        <f>IF($S$15=AF15,1,0)</f>
        <v>0</v>
      </c>
      <c r="AG16" s="96">
        <f>IF($S$15=AG15,0.5,0)</f>
        <v>0</v>
      </c>
      <c r="AH16" s="96">
        <f>IF($S$15=AH15,0,0)</f>
        <v>0</v>
      </c>
      <c r="AI16" s="99">
        <f>IF($S$15=AI15,-1,0)</f>
        <v>0</v>
      </c>
      <c r="AQ16" s="123">
        <f>IF(Y15=3,SUM(AB16:AP16),-1)</f>
        <v>3</v>
      </c>
    </row>
    <row r="17" spans="1:43" ht="45" customHeight="1" thickBot="1">
      <c r="A17" s="39"/>
      <c r="B17" s="288" t="s">
        <v>151</v>
      </c>
      <c r="C17" s="299"/>
      <c r="D17" s="236" t="s">
        <v>610</v>
      </c>
      <c r="E17" s="236"/>
      <c r="F17" s="289">
        <f>IF(AND(B17="○"),1,"-")</f>
        <v>1</v>
      </c>
      <c r="G17" s="290">
        <f>IF(AND(B17="○"),AQ18,"-")</f>
        <v>1</v>
      </c>
      <c r="H17" s="272"/>
      <c r="I17" s="236" t="s">
        <v>339</v>
      </c>
      <c r="J17" s="236"/>
      <c r="K17" s="269" t="s">
        <v>544</v>
      </c>
      <c r="L17" s="227"/>
      <c r="M17" s="227"/>
      <c r="N17" s="227"/>
      <c r="O17" s="227"/>
      <c r="P17" s="227"/>
      <c r="Q17" s="228"/>
      <c r="R17" s="65" t="s">
        <v>235</v>
      </c>
      <c r="S17" s="327" t="s">
        <v>147</v>
      </c>
      <c r="T17" s="39"/>
      <c r="V17" s="74">
        <f>IF(K17="",0,1)</f>
        <v>1</v>
      </c>
      <c r="W17" s="77"/>
      <c r="X17" s="74">
        <f>IF(S17="",0,1)</f>
        <v>1</v>
      </c>
      <c r="Y17" s="80">
        <f>SUM(V17:X18)</f>
        <v>3</v>
      </c>
      <c r="Z17" s="82" t="s">
        <v>47</v>
      </c>
      <c r="AA17" s="84"/>
      <c r="AB17" s="86" t="s">
        <v>147</v>
      </c>
      <c r="AC17" s="98" t="s">
        <v>237</v>
      </c>
      <c r="AG17" s="116"/>
      <c r="AH17" s="116"/>
      <c r="AQ17" s="122" t="s">
        <v>27</v>
      </c>
    </row>
    <row r="18" spans="1:43" ht="45" customHeight="1" thickBot="1">
      <c r="A18" s="39"/>
      <c r="B18" s="288"/>
      <c r="C18" s="299"/>
      <c r="D18" s="236"/>
      <c r="E18" s="236"/>
      <c r="F18" s="289"/>
      <c r="G18" s="292"/>
      <c r="H18" s="274"/>
      <c r="I18" s="236" t="s">
        <v>85</v>
      </c>
      <c r="J18" s="236"/>
      <c r="K18" s="269" t="s">
        <v>32</v>
      </c>
      <c r="L18" s="227"/>
      <c r="M18" s="227"/>
      <c r="N18" s="227"/>
      <c r="O18" s="227"/>
      <c r="P18" s="227"/>
      <c r="Q18" s="228"/>
      <c r="R18" s="67" t="s">
        <v>58</v>
      </c>
      <c r="S18" s="328"/>
      <c r="T18" s="39"/>
      <c r="V18" s="74">
        <f>IF(K18="",0,1)</f>
        <v>1</v>
      </c>
      <c r="W18" s="77"/>
      <c r="AA18" s="84"/>
      <c r="AB18" s="87">
        <f>IF($S$17=AB17,1,0)</f>
        <v>1</v>
      </c>
      <c r="AC18" s="99">
        <f>IF($S$17=AC17,0,0)</f>
        <v>0</v>
      </c>
      <c r="AG18" s="116"/>
      <c r="AH18" s="116"/>
      <c r="AQ18" s="123">
        <f>IF(Y17=3,SUM(AB18:AP18),0)</f>
        <v>1</v>
      </c>
    </row>
    <row r="19" spans="1:43" ht="45" customHeight="1" thickBot="1">
      <c r="A19" s="39"/>
      <c r="B19" s="288" t="s">
        <v>17</v>
      </c>
      <c r="C19" s="299"/>
      <c r="D19" s="236" t="s">
        <v>611</v>
      </c>
      <c r="E19" s="236"/>
      <c r="F19" s="289" t="str">
        <f>IF(AND(B19="○"),1,"-")</f>
        <v>-</v>
      </c>
      <c r="G19" s="290" t="str">
        <f>IF(AND(B19="○"),AQ20,"-")</f>
        <v>-</v>
      </c>
      <c r="H19" s="272"/>
      <c r="I19" s="236" t="s">
        <v>339</v>
      </c>
      <c r="J19" s="236"/>
      <c r="K19" s="223"/>
      <c r="L19" s="223"/>
      <c r="M19" s="223"/>
      <c r="N19" s="223"/>
      <c r="O19" s="223"/>
      <c r="P19" s="223"/>
      <c r="Q19" s="223"/>
      <c r="R19" s="65" t="s">
        <v>235</v>
      </c>
      <c r="S19" s="296"/>
      <c r="T19" s="39"/>
      <c r="V19" s="74">
        <f>IF(K19="",0,1)</f>
        <v>0</v>
      </c>
      <c r="W19" s="75"/>
      <c r="X19" s="74">
        <f>IF(S19="",0,1)</f>
        <v>0</v>
      </c>
      <c r="Y19" s="80">
        <f>SUM(V19:X20)</f>
        <v>0</v>
      </c>
      <c r="Z19" s="82" t="s">
        <v>47</v>
      </c>
      <c r="AA19" s="84"/>
      <c r="AB19" s="86" t="s">
        <v>275</v>
      </c>
      <c r="AC19" s="95" t="s">
        <v>395</v>
      </c>
      <c r="AD19" s="98" t="s">
        <v>396</v>
      </c>
      <c r="AG19" s="116"/>
      <c r="AH19" s="116"/>
      <c r="AQ19" s="122" t="s">
        <v>27</v>
      </c>
    </row>
    <row r="20" spans="1:43" ht="45" customHeight="1" thickBot="1">
      <c r="A20" s="39"/>
      <c r="B20" s="288"/>
      <c r="C20" s="299"/>
      <c r="D20" s="236"/>
      <c r="E20" s="236"/>
      <c r="F20" s="289"/>
      <c r="G20" s="292"/>
      <c r="H20" s="274"/>
      <c r="I20" s="236" t="s">
        <v>85</v>
      </c>
      <c r="J20" s="236"/>
      <c r="K20" s="223"/>
      <c r="L20" s="223"/>
      <c r="M20" s="223"/>
      <c r="N20" s="223"/>
      <c r="O20" s="223"/>
      <c r="P20" s="223"/>
      <c r="Q20" s="223"/>
      <c r="R20" s="67" t="s">
        <v>58</v>
      </c>
      <c r="S20" s="296"/>
      <c r="T20" s="39"/>
      <c r="V20" s="74">
        <f>IF(K20="",0,1)</f>
        <v>0</v>
      </c>
      <c r="W20" s="77"/>
      <c r="AA20" s="84"/>
      <c r="AB20" s="87">
        <f>IF($S$19=AB19,1,0)</f>
        <v>0</v>
      </c>
      <c r="AC20" s="96">
        <f>IF($S$19=AC19,0.5,0)</f>
        <v>0</v>
      </c>
      <c r="AD20" s="99">
        <f>IF($S$19=AD19,0,0)</f>
        <v>0</v>
      </c>
      <c r="AG20" s="116"/>
      <c r="AH20" s="116"/>
      <c r="AQ20" s="123">
        <f>IF(Y19=3,SUM(AB20:AP20),0)</f>
        <v>0</v>
      </c>
    </row>
    <row r="21" spans="1:43" ht="45" customHeight="1" thickBot="1">
      <c r="A21" s="39"/>
      <c r="B21" s="288" t="s">
        <v>151</v>
      </c>
      <c r="C21" s="299"/>
      <c r="D21" s="236" t="s">
        <v>571</v>
      </c>
      <c r="E21" s="236"/>
      <c r="F21" s="289">
        <f>IF(AND(B21="○"),2,"-")</f>
        <v>2</v>
      </c>
      <c r="G21" s="290">
        <f>IF(AND(B21="○"),AQ22,"-")</f>
        <v>2</v>
      </c>
      <c r="H21" s="272"/>
      <c r="I21" s="213" t="s">
        <v>270</v>
      </c>
      <c r="J21" s="214"/>
      <c r="K21" s="214"/>
      <c r="L21" s="214"/>
      <c r="M21" s="214"/>
      <c r="N21" s="214"/>
      <c r="O21" s="214"/>
      <c r="P21" s="214"/>
      <c r="Q21" s="215"/>
      <c r="R21" s="65" t="s">
        <v>235</v>
      </c>
      <c r="S21" s="327" t="s">
        <v>356</v>
      </c>
      <c r="T21" s="39"/>
      <c r="V21" s="75"/>
      <c r="W21" s="75"/>
      <c r="X21" s="74">
        <f>IF(S21="",0,1)</f>
        <v>1</v>
      </c>
      <c r="Y21" s="80">
        <f>SUM(V21:X22)</f>
        <v>1</v>
      </c>
      <c r="Z21" s="82" t="s">
        <v>188</v>
      </c>
      <c r="AA21" s="84"/>
      <c r="AB21" s="88" t="s">
        <v>267</v>
      </c>
      <c r="AC21" s="95" t="s">
        <v>29</v>
      </c>
      <c r="AD21" s="98" t="s">
        <v>241</v>
      </c>
      <c r="AE21" s="114"/>
      <c r="AF21" s="86" t="s">
        <v>302</v>
      </c>
      <c r="AG21" s="95" t="s">
        <v>242</v>
      </c>
      <c r="AH21" s="98" t="s">
        <v>403</v>
      </c>
      <c r="AI21" s="114"/>
      <c r="AJ21" s="117" t="s">
        <v>70</v>
      </c>
      <c r="AK21" s="98" t="s">
        <v>303</v>
      </c>
      <c r="AL21" s="114"/>
      <c r="AM21" s="86" t="s">
        <v>305</v>
      </c>
      <c r="AN21" s="98" t="s">
        <v>252</v>
      </c>
      <c r="AO21" s="105"/>
      <c r="AQ21" s="124" t="s">
        <v>27</v>
      </c>
    </row>
    <row r="22" spans="1:43" ht="45" customHeight="1" thickBot="1">
      <c r="A22" s="39"/>
      <c r="B22" s="288"/>
      <c r="C22" s="299"/>
      <c r="D22" s="236"/>
      <c r="E22" s="236"/>
      <c r="F22" s="289"/>
      <c r="G22" s="292"/>
      <c r="H22" s="274"/>
      <c r="I22" s="216"/>
      <c r="J22" s="217"/>
      <c r="K22" s="217"/>
      <c r="L22" s="217"/>
      <c r="M22" s="217"/>
      <c r="N22" s="217"/>
      <c r="O22" s="217"/>
      <c r="P22" s="217"/>
      <c r="Q22" s="218"/>
      <c r="R22" s="67" t="s">
        <v>58</v>
      </c>
      <c r="S22" s="328"/>
      <c r="T22" s="39"/>
      <c r="V22" s="75"/>
      <c r="W22" s="75"/>
      <c r="AA22" s="84"/>
      <c r="AB22" s="87">
        <f>IF($S$21=AB21,2,0)</f>
        <v>0</v>
      </c>
      <c r="AC22" s="96">
        <f>IF($S$21=AC21,1,0)</f>
        <v>0</v>
      </c>
      <c r="AD22" s="99">
        <f>IF($S$21=AD21,0,0)</f>
        <v>0</v>
      </c>
      <c r="AF22" s="87">
        <f>IF($S$21=AF21,2,0)</f>
        <v>0</v>
      </c>
      <c r="AG22" s="96">
        <f>IF($S$21=AG21,1,0)</f>
        <v>0</v>
      </c>
      <c r="AH22" s="99">
        <f>IF($S$21=AH21,0,0)</f>
        <v>0</v>
      </c>
      <c r="AJ22" s="87">
        <f>IF($S$21=AJ21,2,0)</f>
        <v>2</v>
      </c>
      <c r="AK22" s="99">
        <f>IF($S$21=AK21,0,0)</f>
        <v>0</v>
      </c>
      <c r="AM22" s="87">
        <f>IF($S$21=AM21,2,0)</f>
        <v>0</v>
      </c>
      <c r="AN22" s="99">
        <f>IF($S$21=AN21,0,0)</f>
        <v>0</v>
      </c>
      <c r="AQ22" s="123">
        <f>IF(Y21=1,SUM(AB22:AP22),0)</f>
        <v>2</v>
      </c>
    </row>
    <row r="23" spans="1:43" ht="45" customHeight="1" thickBot="1">
      <c r="A23" s="39"/>
      <c r="B23" s="288" t="s">
        <v>17</v>
      </c>
      <c r="C23" s="299"/>
      <c r="D23" s="236" t="s">
        <v>572</v>
      </c>
      <c r="E23" s="236"/>
      <c r="F23" s="289" t="str">
        <f>IF(AND(B23="○"),2,"-")</f>
        <v>-</v>
      </c>
      <c r="G23" s="290" t="str">
        <f>IF(AND(B23="○"),AQ24,"-")</f>
        <v>-</v>
      </c>
      <c r="H23" s="272"/>
      <c r="I23" s="213" t="s">
        <v>270</v>
      </c>
      <c r="J23" s="214"/>
      <c r="K23" s="214"/>
      <c r="L23" s="214"/>
      <c r="M23" s="214"/>
      <c r="N23" s="214"/>
      <c r="O23" s="214"/>
      <c r="P23" s="214"/>
      <c r="Q23" s="215"/>
      <c r="R23" s="65" t="s">
        <v>235</v>
      </c>
      <c r="S23" s="296"/>
      <c r="T23" s="39"/>
      <c r="V23" s="75"/>
      <c r="W23" s="75"/>
      <c r="X23" s="74">
        <f>IF(S23="",0,1)</f>
        <v>0</v>
      </c>
      <c r="Y23" s="80">
        <f>SUM(V23:X24)</f>
        <v>0</v>
      </c>
      <c r="Z23" s="82" t="s">
        <v>188</v>
      </c>
      <c r="AA23" s="84"/>
      <c r="AB23" s="86" t="s">
        <v>493</v>
      </c>
      <c r="AC23" s="95" t="s">
        <v>483</v>
      </c>
      <c r="AD23" s="98" t="s">
        <v>111</v>
      </c>
      <c r="AE23" s="114"/>
      <c r="AF23" s="86" t="s">
        <v>57</v>
      </c>
      <c r="AG23" s="118" t="s">
        <v>494</v>
      </c>
      <c r="AH23" s="98" t="s">
        <v>495</v>
      </c>
      <c r="AI23" s="105"/>
      <c r="AO23" s="105"/>
      <c r="AQ23" s="122" t="s">
        <v>27</v>
      </c>
    </row>
    <row r="24" spans="1:43" ht="45" customHeight="1" thickBot="1">
      <c r="A24" s="39"/>
      <c r="B24" s="288"/>
      <c r="C24" s="299"/>
      <c r="D24" s="236"/>
      <c r="E24" s="236"/>
      <c r="F24" s="289"/>
      <c r="G24" s="292"/>
      <c r="H24" s="274"/>
      <c r="I24" s="216"/>
      <c r="J24" s="217"/>
      <c r="K24" s="217"/>
      <c r="L24" s="217"/>
      <c r="M24" s="217"/>
      <c r="N24" s="217"/>
      <c r="O24" s="217"/>
      <c r="P24" s="217"/>
      <c r="Q24" s="218"/>
      <c r="R24" s="67" t="s">
        <v>58</v>
      </c>
      <c r="S24" s="296"/>
      <c r="T24" s="39"/>
      <c r="V24" s="75"/>
      <c r="W24" s="75"/>
      <c r="AA24" s="84"/>
      <c r="AB24" s="87">
        <f>IF($S$23=AB23,2,0)</f>
        <v>0</v>
      </c>
      <c r="AC24" s="96">
        <f>IF($S$23=AC23,1,0)</f>
        <v>0</v>
      </c>
      <c r="AD24" s="99">
        <f>IF($S$23=AD23,0,0)</f>
        <v>0</v>
      </c>
      <c r="AF24" s="87">
        <f>IF($S$23=AF23,2,0)</f>
        <v>0</v>
      </c>
      <c r="AG24" s="96">
        <f>IF($S$23=AG23,1,0)</f>
        <v>0</v>
      </c>
      <c r="AH24" s="99">
        <f>IF($S$23=AH23,0,0)</f>
        <v>0</v>
      </c>
      <c r="AQ24" s="123">
        <f>IF(Y23=1,SUM(AB24:AP24),0)</f>
        <v>0</v>
      </c>
    </row>
    <row r="25" spans="1:43" ht="45" customHeight="1" thickBot="1">
      <c r="A25" s="39"/>
      <c r="B25" s="288" t="s">
        <v>17</v>
      </c>
      <c r="C25" s="299"/>
      <c r="D25" s="236" t="s">
        <v>573</v>
      </c>
      <c r="E25" s="236"/>
      <c r="F25" s="289" t="str">
        <f>IF(AND(B25="○"),2,"-")</f>
        <v>-</v>
      </c>
      <c r="G25" s="290" t="str">
        <f>IF(AND(B25="○"),AQ26,"-")</f>
        <v>-</v>
      </c>
      <c r="H25" s="272"/>
      <c r="I25" s="213" t="s">
        <v>270</v>
      </c>
      <c r="J25" s="214"/>
      <c r="K25" s="214"/>
      <c r="L25" s="214"/>
      <c r="M25" s="214"/>
      <c r="N25" s="214"/>
      <c r="O25" s="214"/>
      <c r="P25" s="214"/>
      <c r="Q25" s="215"/>
      <c r="R25" s="65" t="s">
        <v>235</v>
      </c>
      <c r="S25" s="296"/>
      <c r="T25" s="39"/>
      <c r="V25" s="75"/>
      <c r="W25" s="75"/>
      <c r="X25" s="74">
        <f>IF(S25="",0,1)</f>
        <v>0</v>
      </c>
      <c r="Y25" s="80">
        <f>SUM(V25:X26)</f>
        <v>0</v>
      </c>
      <c r="Z25" s="82" t="s">
        <v>188</v>
      </c>
      <c r="AA25" s="84"/>
      <c r="AB25" s="88" t="s">
        <v>314</v>
      </c>
      <c r="AC25" s="95" t="s">
        <v>315</v>
      </c>
      <c r="AD25" s="98" t="s">
        <v>153</v>
      </c>
      <c r="AE25" s="114"/>
      <c r="AF25" s="117" t="s">
        <v>277</v>
      </c>
      <c r="AG25" s="98" t="s">
        <v>156</v>
      </c>
      <c r="AI25" s="105"/>
      <c r="AL25" s="105"/>
      <c r="AO25" s="105"/>
      <c r="AQ25" s="122" t="s">
        <v>27</v>
      </c>
    </row>
    <row r="26" spans="1:43" ht="45" customHeight="1" thickBot="1">
      <c r="A26" s="39"/>
      <c r="B26" s="288"/>
      <c r="C26" s="299"/>
      <c r="D26" s="236"/>
      <c r="E26" s="236"/>
      <c r="F26" s="289"/>
      <c r="G26" s="292"/>
      <c r="H26" s="274"/>
      <c r="I26" s="216"/>
      <c r="J26" s="217"/>
      <c r="K26" s="217"/>
      <c r="L26" s="217"/>
      <c r="M26" s="217"/>
      <c r="N26" s="217"/>
      <c r="O26" s="217"/>
      <c r="P26" s="217"/>
      <c r="Q26" s="218"/>
      <c r="R26" s="67" t="s">
        <v>58</v>
      </c>
      <c r="S26" s="296"/>
      <c r="T26" s="39"/>
      <c r="V26" s="75"/>
      <c r="W26" s="75"/>
      <c r="AA26" s="84"/>
      <c r="AB26" s="87">
        <f>IF($S$25=AB25,2,0)</f>
        <v>0</v>
      </c>
      <c r="AC26" s="96">
        <f>IF($S$25=AC25,1,0)</f>
        <v>0</v>
      </c>
      <c r="AD26" s="99">
        <f>IF($S$25=AD25,0,0)</f>
        <v>0</v>
      </c>
      <c r="AF26" s="87">
        <f>IF($S$25=AF25,2,0)</f>
        <v>0</v>
      </c>
      <c r="AG26" s="99">
        <f>IF($S$25=AG25,0,0)</f>
        <v>0</v>
      </c>
      <c r="AQ26" s="123">
        <f>IF(Y25=1,SUM(AB26:AP26),0)</f>
        <v>0</v>
      </c>
    </row>
    <row r="27" spans="1:43" s="35" customFormat="1" ht="45" customHeight="1" thickBot="1">
      <c r="A27" s="179"/>
      <c r="B27" s="288" t="s">
        <v>151</v>
      </c>
      <c r="C27" s="299"/>
      <c r="D27" s="236" t="s">
        <v>600</v>
      </c>
      <c r="E27" s="236"/>
      <c r="F27" s="289">
        <f>IF(AND(B27="○"),1,"-")</f>
        <v>1</v>
      </c>
      <c r="G27" s="290">
        <f>IF(AND(B27="○"),AQ28,"-")</f>
        <v>0</v>
      </c>
      <c r="H27" s="272"/>
      <c r="I27" s="213" t="s">
        <v>547</v>
      </c>
      <c r="J27" s="214"/>
      <c r="K27" s="214"/>
      <c r="L27" s="214"/>
      <c r="M27" s="214"/>
      <c r="N27" s="214"/>
      <c r="O27" s="214"/>
      <c r="P27" s="214"/>
      <c r="Q27" s="215"/>
      <c r="R27" s="65" t="s">
        <v>235</v>
      </c>
      <c r="S27" s="296" t="s">
        <v>549</v>
      </c>
      <c r="T27" s="179"/>
      <c r="V27" s="180"/>
      <c r="W27" s="180"/>
      <c r="X27" s="181">
        <f>IF(S27="",0,1)</f>
        <v>1</v>
      </c>
      <c r="Y27" s="182">
        <f>SUM(V27:X28)</f>
        <v>1</v>
      </c>
      <c r="Z27" s="183" t="s">
        <v>505</v>
      </c>
      <c r="AA27" s="184"/>
      <c r="AB27" s="185" t="s">
        <v>548</v>
      </c>
      <c r="AC27" s="186" t="s">
        <v>550</v>
      </c>
      <c r="AD27" s="187" t="s">
        <v>212</v>
      </c>
      <c r="AE27" s="188"/>
      <c r="AG27" s="189"/>
      <c r="AI27" s="188"/>
      <c r="AL27" s="188"/>
      <c r="AO27" s="188"/>
      <c r="AQ27" s="190" t="s">
        <v>27</v>
      </c>
    </row>
    <row r="28" spans="1:43" s="35" customFormat="1" ht="45" customHeight="1" thickBot="1">
      <c r="A28" s="179"/>
      <c r="B28" s="288"/>
      <c r="C28" s="299"/>
      <c r="D28" s="236"/>
      <c r="E28" s="236"/>
      <c r="F28" s="289"/>
      <c r="G28" s="292"/>
      <c r="H28" s="274"/>
      <c r="I28" s="216"/>
      <c r="J28" s="217"/>
      <c r="K28" s="217"/>
      <c r="L28" s="217"/>
      <c r="M28" s="217"/>
      <c r="N28" s="217"/>
      <c r="O28" s="217"/>
      <c r="P28" s="217"/>
      <c r="Q28" s="218"/>
      <c r="R28" s="67" t="s">
        <v>58</v>
      </c>
      <c r="S28" s="296"/>
      <c r="T28" s="179"/>
      <c r="V28" s="180"/>
      <c r="W28" s="180"/>
      <c r="AA28" s="184"/>
      <c r="AB28" s="87">
        <f>IF($S$27=AB27,1,0)</f>
        <v>0</v>
      </c>
      <c r="AC28" s="96">
        <f>IF($S$27=AC27,0.5,0)</f>
        <v>0</v>
      </c>
      <c r="AD28" s="99">
        <f>IF($S$27=AD27,0,0)</f>
        <v>0</v>
      </c>
      <c r="AG28" s="189"/>
      <c r="AQ28" s="123">
        <f>IF(Y27=1,SUM(AB28:AP28),0)</f>
        <v>0</v>
      </c>
    </row>
    <row r="29" spans="1:43" ht="45" customHeight="1" thickBot="1">
      <c r="A29" s="39"/>
      <c r="B29" s="301" t="s">
        <v>151</v>
      </c>
      <c r="C29" s="299"/>
      <c r="D29" s="304" t="s">
        <v>595</v>
      </c>
      <c r="E29" s="305"/>
      <c r="F29" s="310">
        <f>IF(AND(B29="○"),3,"-")</f>
        <v>3</v>
      </c>
      <c r="G29" s="290">
        <f>IF(AND(B29="○"),AQ31,"-")</f>
        <v>1.5</v>
      </c>
      <c r="H29" s="272"/>
      <c r="I29" s="229" t="s">
        <v>440</v>
      </c>
      <c r="J29" s="230"/>
      <c r="K29" s="230"/>
      <c r="L29" s="230"/>
      <c r="M29" s="230"/>
      <c r="N29" s="230"/>
      <c r="O29" s="230"/>
      <c r="P29" s="230"/>
      <c r="Q29" s="231"/>
      <c r="R29" s="293" t="s">
        <v>159</v>
      </c>
      <c r="S29" s="313" t="s">
        <v>11</v>
      </c>
      <c r="T29" s="39"/>
      <c r="AA29" s="84"/>
      <c r="AE29" s="105"/>
      <c r="AG29" s="116"/>
      <c r="AI29" s="105"/>
      <c r="AL29" s="105"/>
      <c r="AO29" s="105"/>
    </row>
    <row r="30" spans="1:43" ht="45" customHeight="1" thickBot="1">
      <c r="A30" s="39"/>
      <c r="B30" s="302"/>
      <c r="C30" s="299"/>
      <c r="D30" s="306"/>
      <c r="E30" s="307"/>
      <c r="F30" s="311"/>
      <c r="G30" s="291"/>
      <c r="H30" s="273"/>
      <c r="I30" s="232" t="s">
        <v>280</v>
      </c>
      <c r="J30" s="233"/>
      <c r="K30" s="269" t="s">
        <v>540</v>
      </c>
      <c r="L30" s="227"/>
      <c r="M30" s="227"/>
      <c r="N30" s="227"/>
      <c r="O30" s="227"/>
      <c r="P30" s="227"/>
      <c r="Q30" s="228"/>
      <c r="R30" s="294"/>
      <c r="S30" s="314"/>
      <c r="T30" s="39"/>
      <c r="V30" s="74">
        <f>IF(K30="",0,1)</f>
        <v>1</v>
      </c>
      <c r="W30" s="75"/>
      <c r="X30" s="78">
        <f>IF(S29="",0,1)</f>
        <v>1</v>
      </c>
      <c r="Y30" s="80">
        <f>SUM(V30:W33)</f>
        <v>4</v>
      </c>
      <c r="Z30" s="82" t="s">
        <v>158</v>
      </c>
      <c r="AA30" s="85">
        <f>COUNTIF(Y30:Y53,4)</f>
        <v>2</v>
      </c>
      <c r="AB30" s="88" t="s">
        <v>479</v>
      </c>
      <c r="AC30" s="95" t="s">
        <v>481</v>
      </c>
      <c r="AD30" s="95" t="s">
        <v>173</v>
      </c>
      <c r="AE30" s="95" t="s">
        <v>343</v>
      </c>
      <c r="AF30" s="95" t="s">
        <v>452</v>
      </c>
      <c r="AG30" s="98" t="s">
        <v>478</v>
      </c>
      <c r="AQ30" s="122" t="s">
        <v>27</v>
      </c>
    </row>
    <row r="31" spans="1:43" ht="45" customHeight="1" thickBot="1">
      <c r="A31" s="39"/>
      <c r="B31" s="302"/>
      <c r="C31" s="299"/>
      <c r="D31" s="306"/>
      <c r="E31" s="307"/>
      <c r="F31" s="311"/>
      <c r="G31" s="291"/>
      <c r="H31" s="273"/>
      <c r="I31" s="232" t="s">
        <v>36</v>
      </c>
      <c r="J31" s="233"/>
      <c r="K31" s="269" t="s">
        <v>552</v>
      </c>
      <c r="L31" s="227"/>
      <c r="M31" s="227"/>
      <c r="N31" s="227"/>
      <c r="O31" s="227"/>
      <c r="P31" s="227"/>
      <c r="Q31" s="228"/>
      <c r="R31" s="294"/>
      <c r="S31" s="314"/>
      <c r="T31" s="39"/>
      <c r="V31" s="74">
        <f>IF(K30="",0,1)</f>
        <v>1</v>
      </c>
      <c r="W31" s="75"/>
      <c r="AA31" s="84"/>
      <c r="AB31" s="87">
        <f>IF(AND($S$29=AB30,$AA$30&gt;=5),3,0)</f>
        <v>0</v>
      </c>
      <c r="AC31" s="96">
        <f>IF(AND($S$29=AC30,$AA$30&gt;=4),2.5,0)</f>
        <v>0</v>
      </c>
      <c r="AD31" s="96">
        <f>IF(AND($S$29=AD30,$AA$30&gt;=3),2,0)</f>
        <v>0</v>
      </c>
      <c r="AE31" s="96">
        <f>IF(AND($S$29=AE30,$AA$30&gt;=2),1.5,0)</f>
        <v>1.5</v>
      </c>
      <c r="AF31" s="96">
        <f>IF(AND($S$29=AF30,$AA$30&gt;=1),1,0)</f>
        <v>0</v>
      </c>
      <c r="AG31" s="99">
        <f>IF(AND($S$29=AG30,$AA$30&gt;=0),0,0)</f>
        <v>0</v>
      </c>
      <c r="AQ31" s="123">
        <f>IF(AND(AA30&gt;=0,AA30&lt;=5),SUM(AB31:AP31),0)</f>
        <v>1.5</v>
      </c>
    </row>
    <row r="32" spans="1:43" ht="45" customHeight="1">
      <c r="A32" s="39"/>
      <c r="B32" s="302"/>
      <c r="C32" s="299"/>
      <c r="D32" s="306"/>
      <c r="E32" s="307"/>
      <c r="F32" s="311"/>
      <c r="G32" s="291"/>
      <c r="H32" s="273"/>
      <c r="I32" s="234" t="s">
        <v>499</v>
      </c>
      <c r="J32" s="234"/>
      <c r="K32" s="226">
        <v>45992</v>
      </c>
      <c r="L32" s="369"/>
      <c r="M32" s="369"/>
      <c r="N32" s="369"/>
      <c r="O32" s="369"/>
      <c r="P32" s="369"/>
      <c r="Q32" s="370"/>
      <c r="R32" s="294"/>
      <c r="S32" s="314"/>
      <c r="T32" s="39"/>
      <c r="V32" s="74">
        <f>IF(K32="",0,1)</f>
        <v>1</v>
      </c>
      <c r="W32" s="75"/>
      <c r="AA32" s="84"/>
      <c r="AB32" s="84"/>
      <c r="AC32" s="84"/>
      <c r="AD32" s="84"/>
      <c r="AE32" s="84"/>
      <c r="AG32" s="116"/>
    </row>
    <row r="33" spans="1:33" ht="45" customHeight="1">
      <c r="A33" s="39"/>
      <c r="B33" s="302"/>
      <c r="C33" s="299"/>
      <c r="D33" s="306"/>
      <c r="E33" s="307"/>
      <c r="F33" s="311"/>
      <c r="G33" s="291"/>
      <c r="H33" s="273"/>
      <c r="I33" s="236" t="s">
        <v>200</v>
      </c>
      <c r="J33" s="236"/>
      <c r="K33" s="269" t="s">
        <v>551</v>
      </c>
      <c r="L33" s="227"/>
      <c r="M33" s="227"/>
      <c r="N33" s="227"/>
      <c r="O33" s="227"/>
      <c r="P33" s="227"/>
      <c r="Q33" s="228"/>
      <c r="R33" s="294"/>
      <c r="S33" s="314"/>
      <c r="T33" s="39"/>
      <c r="V33" s="74">
        <f>IF(K33="",0,1)</f>
        <v>1</v>
      </c>
      <c r="W33" s="75"/>
      <c r="AA33" s="84"/>
      <c r="AB33" s="84"/>
      <c r="AC33" s="84"/>
      <c r="AD33" s="84"/>
      <c r="AE33" s="84"/>
      <c r="AG33" s="116"/>
    </row>
    <row r="34" spans="1:33" ht="45" customHeight="1" thickBot="1">
      <c r="A34" s="39"/>
      <c r="B34" s="302"/>
      <c r="C34" s="299"/>
      <c r="D34" s="306"/>
      <c r="E34" s="307"/>
      <c r="F34" s="311"/>
      <c r="G34" s="291"/>
      <c r="H34" s="273"/>
      <c r="I34" s="237" t="s">
        <v>263</v>
      </c>
      <c r="J34" s="238"/>
      <c r="K34" s="238"/>
      <c r="L34" s="238"/>
      <c r="M34" s="238"/>
      <c r="N34" s="238"/>
      <c r="O34" s="238"/>
      <c r="P34" s="238"/>
      <c r="Q34" s="239"/>
      <c r="R34" s="294"/>
      <c r="S34" s="314"/>
      <c r="T34" s="39"/>
      <c r="AA34" s="84"/>
      <c r="AB34" s="84"/>
      <c r="AC34" s="84"/>
      <c r="AD34" s="84"/>
      <c r="AE34" s="84"/>
      <c r="AG34" s="116"/>
    </row>
    <row r="35" spans="1:33" ht="45" customHeight="1" thickBot="1">
      <c r="A35" s="39"/>
      <c r="B35" s="302"/>
      <c r="C35" s="299"/>
      <c r="D35" s="306"/>
      <c r="E35" s="307"/>
      <c r="F35" s="311"/>
      <c r="G35" s="291"/>
      <c r="H35" s="273"/>
      <c r="I35" s="232" t="s">
        <v>280</v>
      </c>
      <c r="J35" s="233"/>
      <c r="K35" s="269" t="s">
        <v>540</v>
      </c>
      <c r="L35" s="227"/>
      <c r="M35" s="227"/>
      <c r="N35" s="227"/>
      <c r="O35" s="227"/>
      <c r="P35" s="227"/>
      <c r="Q35" s="228"/>
      <c r="R35" s="294"/>
      <c r="S35" s="314"/>
      <c r="T35" s="39"/>
      <c r="V35" s="74">
        <f>IF(K35="",0,1)</f>
        <v>1</v>
      </c>
      <c r="W35" s="75"/>
      <c r="Y35" s="80">
        <f>SUM(V35:W38)</f>
        <v>4</v>
      </c>
      <c r="Z35" s="82" t="s">
        <v>158</v>
      </c>
      <c r="AA35" s="84"/>
      <c r="AB35" s="84"/>
      <c r="AC35" s="84"/>
      <c r="AD35" s="84"/>
      <c r="AE35" s="84"/>
      <c r="AG35" s="116"/>
    </row>
    <row r="36" spans="1:33" ht="45" customHeight="1">
      <c r="A36" s="39"/>
      <c r="B36" s="302"/>
      <c r="C36" s="299"/>
      <c r="D36" s="306"/>
      <c r="E36" s="307"/>
      <c r="F36" s="311"/>
      <c r="G36" s="291"/>
      <c r="H36" s="273"/>
      <c r="I36" s="232" t="s">
        <v>36</v>
      </c>
      <c r="J36" s="233"/>
      <c r="K36" s="269" t="s">
        <v>552</v>
      </c>
      <c r="L36" s="227"/>
      <c r="M36" s="227"/>
      <c r="N36" s="227"/>
      <c r="O36" s="227"/>
      <c r="P36" s="227"/>
      <c r="Q36" s="228"/>
      <c r="R36" s="294"/>
      <c r="S36" s="314"/>
      <c r="T36" s="39"/>
      <c r="V36" s="74">
        <f>IF(K36="",0,1)</f>
        <v>1</v>
      </c>
      <c r="W36" s="75"/>
      <c r="AA36" s="84"/>
      <c r="AB36" s="84"/>
      <c r="AC36" s="84"/>
      <c r="AD36" s="84"/>
      <c r="AE36" s="84"/>
      <c r="AG36" s="116"/>
    </row>
    <row r="37" spans="1:33" ht="45" customHeight="1">
      <c r="A37" s="39"/>
      <c r="B37" s="302"/>
      <c r="C37" s="299"/>
      <c r="D37" s="306"/>
      <c r="E37" s="307"/>
      <c r="F37" s="311"/>
      <c r="G37" s="291"/>
      <c r="H37" s="273"/>
      <c r="I37" s="234" t="s">
        <v>499</v>
      </c>
      <c r="J37" s="234"/>
      <c r="K37" s="226">
        <v>45991</v>
      </c>
      <c r="L37" s="369"/>
      <c r="M37" s="369"/>
      <c r="N37" s="369"/>
      <c r="O37" s="369"/>
      <c r="P37" s="369"/>
      <c r="Q37" s="370"/>
      <c r="R37" s="294"/>
      <c r="S37" s="314"/>
      <c r="T37" s="39"/>
      <c r="V37" s="74">
        <f>IF(K37="",0,1)</f>
        <v>1</v>
      </c>
      <c r="W37" s="75"/>
      <c r="AA37" s="84"/>
      <c r="AB37" s="84"/>
      <c r="AC37" s="84"/>
      <c r="AD37" s="84"/>
      <c r="AE37" s="84"/>
      <c r="AG37" s="116"/>
    </row>
    <row r="38" spans="1:33" ht="45" customHeight="1">
      <c r="A38" s="39"/>
      <c r="B38" s="302"/>
      <c r="C38" s="299"/>
      <c r="D38" s="306"/>
      <c r="E38" s="307"/>
      <c r="F38" s="311"/>
      <c r="G38" s="291"/>
      <c r="H38" s="273"/>
      <c r="I38" s="236" t="s">
        <v>200</v>
      </c>
      <c r="J38" s="236"/>
      <c r="K38" s="269" t="s">
        <v>551</v>
      </c>
      <c r="L38" s="227"/>
      <c r="M38" s="227"/>
      <c r="N38" s="227"/>
      <c r="O38" s="227"/>
      <c r="P38" s="227"/>
      <c r="Q38" s="228"/>
      <c r="R38" s="294"/>
      <c r="S38" s="314"/>
      <c r="T38" s="39"/>
      <c r="V38" s="74">
        <f>IF(K38="",0,1)</f>
        <v>1</v>
      </c>
      <c r="W38" s="75"/>
      <c r="AA38" s="84"/>
      <c r="AB38" s="84"/>
      <c r="AC38" s="84"/>
      <c r="AD38" s="84"/>
      <c r="AE38" s="84"/>
      <c r="AG38" s="116"/>
    </row>
    <row r="39" spans="1:33" ht="45" customHeight="1" thickBot="1">
      <c r="A39" s="39"/>
      <c r="B39" s="302"/>
      <c r="C39" s="299"/>
      <c r="D39" s="306"/>
      <c r="E39" s="307"/>
      <c r="F39" s="311"/>
      <c r="G39" s="291"/>
      <c r="H39" s="273"/>
      <c r="I39" s="237" t="s">
        <v>441</v>
      </c>
      <c r="J39" s="238"/>
      <c r="K39" s="238"/>
      <c r="L39" s="238"/>
      <c r="M39" s="238"/>
      <c r="N39" s="238"/>
      <c r="O39" s="238"/>
      <c r="P39" s="238"/>
      <c r="Q39" s="239"/>
      <c r="R39" s="294"/>
      <c r="S39" s="314"/>
      <c r="T39" s="39"/>
      <c r="AA39" s="84"/>
      <c r="AB39" s="84"/>
      <c r="AC39" s="84"/>
      <c r="AD39" s="84"/>
      <c r="AE39" s="84"/>
      <c r="AG39" s="116"/>
    </row>
    <row r="40" spans="1:33" ht="45" customHeight="1" thickBot="1">
      <c r="A40" s="39"/>
      <c r="B40" s="302"/>
      <c r="C40" s="299"/>
      <c r="D40" s="306"/>
      <c r="E40" s="307"/>
      <c r="F40" s="311"/>
      <c r="G40" s="291"/>
      <c r="H40" s="273"/>
      <c r="I40" s="232" t="s">
        <v>280</v>
      </c>
      <c r="J40" s="233"/>
      <c r="K40" s="269"/>
      <c r="L40" s="227"/>
      <c r="M40" s="227"/>
      <c r="N40" s="227"/>
      <c r="O40" s="227"/>
      <c r="P40" s="227"/>
      <c r="Q40" s="228"/>
      <c r="R40" s="294"/>
      <c r="S40" s="314"/>
      <c r="T40" s="39"/>
      <c r="V40" s="74">
        <f>IF(K40="",0,1)</f>
        <v>0</v>
      </c>
      <c r="W40" s="75"/>
      <c r="Y40" s="80">
        <f>SUM(V40:W43)</f>
        <v>0</v>
      </c>
      <c r="Z40" s="82" t="s">
        <v>158</v>
      </c>
      <c r="AA40" s="84"/>
      <c r="AB40" s="84"/>
      <c r="AC40" s="84"/>
      <c r="AD40" s="84"/>
      <c r="AE40" s="84"/>
      <c r="AG40" s="116"/>
    </row>
    <row r="41" spans="1:33" ht="45" customHeight="1">
      <c r="A41" s="39"/>
      <c r="B41" s="302"/>
      <c r="C41" s="299"/>
      <c r="D41" s="306"/>
      <c r="E41" s="307"/>
      <c r="F41" s="311"/>
      <c r="G41" s="291"/>
      <c r="H41" s="273"/>
      <c r="I41" s="232" t="s">
        <v>36</v>
      </c>
      <c r="J41" s="233"/>
      <c r="K41" s="269"/>
      <c r="L41" s="227"/>
      <c r="M41" s="227"/>
      <c r="N41" s="227"/>
      <c r="O41" s="227"/>
      <c r="P41" s="227"/>
      <c r="Q41" s="228"/>
      <c r="R41" s="294"/>
      <c r="S41" s="314"/>
      <c r="T41" s="39"/>
      <c r="V41" s="74">
        <f>IF(K41="",0,1)</f>
        <v>0</v>
      </c>
      <c r="W41" s="75"/>
      <c r="AA41" s="84"/>
      <c r="AB41" s="84"/>
      <c r="AC41" s="84"/>
      <c r="AD41" s="84"/>
      <c r="AE41" s="84"/>
      <c r="AG41" s="116"/>
    </row>
    <row r="42" spans="1:33" ht="45" customHeight="1">
      <c r="A42" s="39"/>
      <c r="B42" s="302"/>
      <c r="C42" s="299"/>
      <c r="D42" s="306"/>
      <c r="E42" s="307"/>
      <c r="F42" s="311"/>
      <c r="G42" s="291"/>
      <c r="H42" s="273"/>
      <c r="I42" s="234" t="s">
        <v>499</v>
      </c>
      <c r="J42" s="234"/>
      <c r="K42" s="226"/>
      <c r="L42" s="369"/>
      <c r="M42" s="369"/>
      <c r="N42" s="369"/>
      <c r="O42" s="369"/>
      <c r="P42" s="369"/>
      <c r="Q42" s="370"/>
      <c r="R42" s="294"/>
      <c r="S42" s="314"/>
      <c r="T42" s="39"/>
      <c r="V42" s="74">
        <f>IF(K42="",0,1)</f>
        <v>0</v>
      </c>
      <c r="W42" s="75"/>
      <c r="AA42" s="84"/>
      <c r="AB42" s="84"/>
      <c r="AC42" s="84"/>
      <c r="AD42" s="84"/>
      <c r="AE42" s="84"/>
      <c r="AG42" s="116"/>
    </row>
    <row r="43" spans="1:33" ht="45" customHeight="1">
      <c r="A43" s="39"/>
      <c r="B43" s="302"/>
      <c r="C43" s="299"/>
      <c r="D43" s="306"/>
      <c r="E43" s="307"/>
      <c r="F43" s="311"/>
      <c r="G43" s="291"/>
      <c r="H43" s="273"/>
      <c r="I43" s="236" t="s">
        <v>200</v>
      </c>
      <c r="J43" s="236"/>
      <c r="K43" s="269"/>
      <c r="L43" s="227"/>
      <c r="M43" s="227"/>
      <c r="N43" s="227"/>
      <c r="O43" s="227"/>
      <c r="P43" s="227"/>
      <c r="Q43" s="228"/>
      <c r="R43" s="294"/>
      <c r="S43" s="314"/>
      <c r="T43" s="39"/>
      <c r="V43" s="74">
        <f>IF(K43="",0,1)</f>
        <v>0</v>
      </c>
      <c r="W43" s="75"/>
      <c r="AA43" s="84"/>
      <c r="AB43" s="84"/>
      <c r="AC43" s="84"/>
      <c r="AD43" s="84"/>
      <c r="AE43" s="84"/>
      <c r="AG43" s="116"/>
    </row>
    <row r="44" spans="1:33" ht="45" customHeight="1" thickBot="1">
      <c r="A44" s="39"/>
      <c r="B44" s="302"/>
      <c r="C44" s="299"/>
      <c r="D44" s="306"/>
      <c r="E44" s="307"/>
      <c r="F44" s="311"/>
      <c r="G44" s="291"/>
      <c r="H44" s="273"/>
      <c r="I44" s="237" t="s">
        <v>482</v>
      </c>
      <c r="J44" s="238"/>
      <c r="K44" s="238"/>
      <c r="L44" s="238"/>
      <c r="M44" s="238"/>
      <c r="N44" s="238"/>
      <c r="O44" s="238"/>
      <c r="P44" s="238"/>
      <c r="Q44" s="239"/>
      <c r="R44" s="294"/>
      <c r="S44" s="314"/>
      <c r="T44" s="39"/>
      <c r="AA44" s="84"/>
      <c r="AB44" s="84"/>
      <c r="AC44" s="84"/>
      <c r="AD44" s="84"/>
      <c r="AE44" s="84"/>
      <c r="AG44" s="116"/>
    </row>
    <row r="45" spans="1:33" ht="45" customHeight="1" thickBot="1">
      <c r="A45" s="39"/>
      <c r="B45" s="302"/>
      <c r="C45" s="299"/>
      <c r="D45" s="306"/>
      <c r="E45" s="307"/>
      <c r="F45" s="311"/>
      <c r="G45" s="291"/>
      <c r="H45" s="273"/>
      <c r="I45" s="232" t="s">
        <v>280</v>
      </c>
      <c r="J45" s="233"/>
      <c r="K45" s="240"/>
      <c r="L45" s="240"/>
      <c r="M45" s="240"/>
      <c r="N45" s="240"/>
      <c r="O45" s="240"/>
      <c r="P45" s="240"/>
      <c r="Q45" s="240"/>
      <c r="R45" s="294"/>
      <c r="S45" s="314"/>
      <c r="T45" s="39"/>
      <c r="V45" s="74">
        <f>IF(K45="",0,1)</f>
        <v>0</v>
      </c>
      <c r="W45" s="75"/>
      <c r="Y45" s="80">
        <f>SUM(V45:W48)</f>
        <v>0</v>
      </c>
      <c r="Z45" s="82" t="s">
        <v>158</v>
      </c>
      <c r="AA45" s="84"/>
      <c r="AB45" s="84"/>
      <c r="AC45" s="84"/>
      <c r="AD45" s="84"/>
      <c r="AE45" s="84"/>
      <c r="AG45" s="116"/>
    </row>
    <row r="46" spans="1:33" ht="45" customHeight="1">
      <c r="A46" s="39"/>
      <c r="B46" s="302"/>
      <c r="C46" s="299"/>
      <c r="D46" s="306"/>
      <c r="E46" s="307"/>
      <c r="F46" s="311"/>
      <c r="G46" s="291"/>
      <c r="H46" s="273"/>
      <c r="I46" s="232" t="s">
        <v>36</v>
      </c>
      <c r="J46" s="233"/>
      <c r="K46" s="223"/>
      <c r="L46" s="223"/>
      <c r="M46" s="223"/>
      <c r="N46" s="223"/>
      <c r="O46" s="223"/>
      <c r="P46" s="223"/>
      <c r="Q46" s="223"/>
      <c r="R46" s="294"/>
      <c r="S46" s="314"/>
      <c r="T46" s="39"/>
      <c r="V46" s="74">
        <f>IF(K46="",0,1)</f>
        <v>0</v>
      </c>
      <c r="W46" s="75"/>
      <c r="AA46" s="84"/>
      <c r="AB46" s="84"/>
      <c r="AC46" s="84"/>
      <c r="AD46" s="84"/>
      <c r="AE46" s="84"/>
      <c r="AG46" s="116"/>
    </row>
    <row r="47" spans="1:33" ht="45" customHeight="1">
      <c r="A47" s="39"/>
      <c r="B47" s="302"/>
      <c r="C47" s="299"/>
      <c r="D47" s="306"/>
      <c r="E47" s="307"/>
      <c r="F47" s="311"/>
      <c r="G47" s="291"/>
      <c r="H47" s="273"/>
      <c r="I47" s="234" t="s">
        <v>499</v>
      </c>
      <c r="J47" s="234"/>
      <c r="K47" s="235"/>
      <c r="L47" s="223"/>
      <c r="M47" s="223"/>
      <c r="N47" s="223"/>
      <c r="O47" s="223"/>
      <c r="P47" s="223"/>
      <c r="Q47" s="223"/>
      <c r="R47" s="294"/>
      <c r="S47" s="314"/>
      <c r="T47" s="39"/>
      <c r="V47" s="74">
        <f>IF(K47="",0,1)</f>
        <v>0</v>
      </c>
      <c r="W47" s="75"/>
      <c r="AA47" s="84"/>
      <c r="AB47" s="84"/>
      <c r="AC47" s="84"/>
      <c r="AD47" s="84"/>
      <c r="AE47" s="84"/>
      <c r="AG47" s="116"/>
    </row>
    <row r="48" spans="1:33" ht="45" customHeight="1">
      <c r="A48" s="39"/>
      <c r="B48" s="302"/>
      <c r="C48" s="299"/>
      <c r="D48" s="306"/>
      <c r="E48" s="307"/>
      <c r="F48" s="311"/>
      <c r="G48" s="291"/>
      <c r="H48" s="273"/>
      <c r="I48" s="236" t="s">
        <v>200</v>
      </c>
      <c r="J48" s="236"/>
      <c r="K48" s="223"/>
      <c r="L48" s="223"/>
      <c r="M48" s="223"/>
      <c r="N48" s="223"/>
      <c r="O48" s="223"/>
      <c r="P48" s="223"/>
      <c r="Q48" s="223"/>
      <c r="R48" s="294"/>
      <c r="S48" s="314"/>
      <c r="T48" s="39"/>
      <c r="V48" s="74">
        <f>IF(K48="",0,1)</f>
        <v>0</v>
      </c>
      <c r="W48" s="75"/>
      <c r="AA48" s="84"/>
      <c r="AB48" s="84"/>
      <c r="AC48" s="84"/>
      <c r="AD48" s="84"/>
      <c r="AE48" s="84"/>
      <c r="AG48" s="116"/>
    </row>
    <row r="49" spans="1:43" ht="45" customHeight="1" thickBot="1">
      <c r="A49" s="39"/>
      <c r="B49" s="302"/>
      <c r="C49" s="299"/>
      <c r="D49" s="306"/>
      <c r="E49" s="307"/>
      <c r="F49" s="311"/>
      <c r="G49" s="291"/>
      <c r="H49" s="273"/>
      <c r="I49" s="237" t="s">
        <v>226</v>
      </c>
      <c r="J49" s="238"/>
      <c r="K49" s="238"/>
      <c r="L49" s="238"/>
      <c r="M49" s="238"/>
      <c r="N49" s="238"/>
      <c r="O49" s="238"/>
      <c r="P49" s="238"/>
      <c r="Q49" s="239"/>
      <c r="R49" s="294"/>
      <c r="S49" s="314"/>
      <c r="T49" s="39"/>
      <c r="AA49" s="84"/>
      <c r="AB49" s="84"/>
      <c r="AC49" s="84"/>
      <c r="AD49" s="84"/>
      <c r="AE49" s="84"/>
      <c r="AG49" s="116"/>
    </row>
    <row r="50" spans="1:43" ht="45" customHeight="1" thickBot="1">
      <c r="A50" s="39"/>
      <c r="B50" s="302"/>
      <c r="C50" s="299"/>
      <c r="D50" s="306"/>
      <c r="E50" s="307"/>
      <c r="F50" s="311"/>
      <c r="G50" s="291"/>
      <c r="H50" s="273"/>
      <c r="I50" s="232" t="s">
        <v>280</v>
      </c>
      <c r="J50" s="233"/>
      <c r="K50" s="240"/>
      <c r="L50" s="240"/>
      <c r="M50" s="240"/>
      <c r="N50" s="240"/>
      <c r="O50" s="240"/>
      <c r="P50" s="240"/>
      <c r="Q50" s="240"/>
      <c r="R50" s="294"/>
      <c r="S50" s="314"/>
      <c r="T50" s="39"/>
      <c r="V50" s="74">
        <f t="shared" ref="V50:V55" si="0">IF(K50="",0,1)</f>
        <v>0</v>
      </c>
      <c r="W50" s="75"/>
      <c r="Y50" s="80">
        <f>SUM(V50:W53)</f>
        <v>0</v>
      </c>
      <c r="Z50" s="82" t="s">
        <v>158</v>
      </c>
      <c r="AA50" s="84"/>
      <c r="AB50" s="84"/>
      <c r="AC50" s="84"/>
      <c r="AD50" s="84"/>
      <c r="AE50" s="84"/>
      <c r="AG50" s="116"/>
    </row>
    <row r="51" spans="1:43" ht="45" customHeight="1">
      <c r="A51" s="39"/>
      <c r="B51" s="302"/>
      <c r="C51" s="299"/>
      <c r="D51" s="306"/>
      <c r="E51" s="307"/>
      <c r="F51" s="311"/>
      <c r="G51" s="291"/>
      <c r="H51" s="273"/>
      <c r="I51" s="232" t="s">
        <v>36</v>
      </c>
      <c r="J51" s="233"/>
      <c r="K51" s="223"/>
      <c r="L51" s="223"/>
      <c r="M51" s="223"/>
      <c r="N51" s="223"/>
      <c r="O51" s="223"/>
      <c r="P51" s="223"/>
      <c r="Q51" s="223"/>
      <c r="R51" s="294"/>
      <c r="S51" s="314"/>
      <c r="T51" s="39"/>
      <c r="V51" s="74">
        <f t="shared" si="0"/>
        <v>0</v>
      </c>
      <c r="W51" s="75"/>
      <c r="AA51" s="84"/>
      <c r="AB51" s="84"/>
      <c r="AC51" s="84"/>
      <c r="AD51" s="84"/>
      <c r="AE51" s="84"/>
      <c r="AG51" s="116"/>
    </row>
    <row r="52" spans="1:43" ht="45" customHeight="1">
      <c r="A52" s="39"/>
      <c r="B52" s="302"/>
      <c r="C52" s="299"/>
      <c r="D52" s="306"/>
      <c r="E52" s="307"/>
      <c r="F52" s="311"/>
      <c r="G52" s="291"/>
      <c r="H52" s="273"/>
      <c r="I52" s="234" t="s">
        <v>499</v>
      </c>
      <c r="J52" s="234"/>
      <c r="K52" s="235"/>
      <c r="L52" s="223"/>
      <c r="M52" s="223"/>
      <c r="N52" s="223"/>
      <c r="O52" s="223"/>
      <c r="P52" s="223"/>
      <c r="Q52" s="223"/>
      <c r="R52" s="294"/>
      <c r="S52" s="314"/>
      <c r="T52" s="39"/>
      <c r="V52" s="74">
        <f t="shared" si="0"/>
        <v>0</v>
      </c>
      <c r="W52" s="75"/>
      <c r="AA52" s="84"/>
      <c r="AB52" s="84"/>
      <c r="AC52" s="84"/>
      <c r="AD52" s="84"/>
      <c r="AE52" s="84"/>
      <c r="AG52" s="116"/>
    </row>
    <row r="53" spans="1:43" ht="45" customHeight="1" thickBot="1">
      <c r="A53" s="39"/>
      <c r="B53" s="303"/>
      <c r="C53" s="300"/>
      <c r="D53" s="308"/>
      <c r="E53" s="309"/>
      <c r="F53" s="312"/>
      <c r="G53" s="292"/>
      <c r="H53" s="274"/>
      <c r="I53" s="236" t="s">
        <v>200</v>
      </c>
      <c r="J53" s="236"/>
      <c r="K53" s="223"/>
      <c r="L53" s="223"/>
      <c r="M53" s="223"/>
      <c r="N53" s="223"/>
      <c r="O53" s="223"/>
      <c r="P53" s="223"/>
      <c r="Q53" s="223"/>
      <c r="R53" s="295"/>
      <c r="S53" s="315"/>
      <c r="T53" s="39"/>
      <c r="V53" s="74">
        <f t="shared" si="0"/>
        <v>0</v>
      </c>
      <c r="W53" s="75"/>
      <c r="AA53" s="84"/>
      <c r="AB53" s="84"/>
      <c r="AC53" s="84"/>
      <c r="AD53" s="84"/>
      <c r="AE53" s="84"/>
      <c r="AG53" s="116"/>
    </row>
    <row r="54" spans="1:43" ht="45" customHeight="1" thickBot="1">
      <c r="A54" s="39"/>
      <c r="B54" s="301" t="s">
        <v>151</v>
      </c>
      <c r="C54" s="298" t="s">
        <v>271</v>
      </c>
      <c r="D54" s="337" t="s">
        <v>19</v>
      </c>
      <c r="E54" s="236" t="s">
        <v>575</v>
      </c>
      <c r="F54" s="310">
        <f>IF(AND(B54="○"),4,"-")</f>
        <v>4</v>
      </c>
      <c r="G54" s="340">
        <f>SUM(H54:H62)</f>
        <v>2.5</v>
      </c>
      <c r="H54" s="318">
        <f>IF(AND(B54="○"),AQ55,"-")</f>
        <v>1</v>
      </c>
      <c r="I54" s="321" t="s">
        <v>298</v>
      </c>
      <c r="J54" s="322"/>
      <c r="K54" s="269" t="s">
        <v>553</v>
      </c>
      <c r="L54" s="227"/>
      <c r="M54" s="227"/>
      <c r="N54" s="227"/>
      <c r="O54" s="227"/>
      <c r="P54" s="227"/>
      <c r="Q54" s="228"/>
      <c r="R54" s="65" t="s">
        <v>235</v>
      </c>
      <c r="S54" s="327" t="s">
        <v>79</v>
      </c>
      <c r="T54" s="39"/>
      <c r="V54" s="74">
        <f t="shared" si="0"/>
        <v>1</v>
      </c>
      <c r="W54" s="75"/>
      <c r="X54" s="74">
        <f>IF(S54="",0,1)</f>
        <v>1</v>
      </c>
      <c r="Y54" s="80">
        <f>SUM(V54:X55)</f>
        <v>3</v>
      </c>
      <c r="Z54" s="82" t="s">
        <v>47</v>
      </c>
      <c r="AA54" s="84"/>
      <c r="AB54" s="86" t="s">
        <v>79</v>
      </c>
      <c r="AC54" s="95" t="s">
        <v>61</v>
      </c>
      <c r="AD54" s="98" t="s">
        <v>212</v>
      </c>
      <c r="AG54" s="116"/>
      <c r="AQ54" s="122" t="s">
        <v>27</v>
      </c>
    </row>
    <row r="55" spans="1:43" ht="45" customHeight="1" thickBot="1">
      <c r="A55" s="39"/>
      <c r="B55" s="302"/>
      <c r="C55" s="299"/>
      <c r="D55" s="338"/>
      <c r="E55" s="236"/>
      <c r="F55" s="311"/>
      <c r="G55" s="341"/>
      <c r="H55" s="318"/>
      <c r="I55" s="236" t="s">
        <v>238</v>
      </c>
      <c r="J55" s="236"/>
      <c r="K55" s="269" t="s">
        <v>554</v>
      </c>
      <c r="L55" s="227"/>
      <c r="M55" s="227"/>
      <c r="N55" s="227"/>
      <c r="O55" s="227"/>
      <c r="P55" s="227"/>
      <c r="Q55" s="228"/>
      <c r="R55" s="67" t="s">
        <v>58</v>
      </c>
      <c r="S55" s="328"/>
      <c r="T55" s="39"/>
      <c r="V55" s="74">
        <f t="shared" si="0"/>
        <v>1</v>
      </c>
      <c r="W55" s="75"/>
      <c r="AA55" s="84"/>
      <c r="AB55" s="87">
        <f>IF($S$54=AB54,1,0)</f>
        <v>1</v>
      </c>
      <c r="AC55" s="96">
        <f>IF($S$54=AC54,0.5,0)</f>
        <v>0</v>
      </c>
      <c r="AD55" s="99">
        <f>IF($S$54=AD54,0,0)</f>
        <v>0</v>
      </c>
      <c r="AG55" s="116"/>
      <c r="AQ55" s="123">
        <f>IF(Y54=3,SUM(AB55:AP55),0)</f>
        <v>1</v>
      </c>
    </row>
    <row r="56" spans="1:43" ht="45" customHeight="1" thickBot="1">
      <c r="A56" s="39"/>
      <c r="B56" s="302"/>
      <c r="C56" s="299"/>
      <c r="D56" s="338"/>
      <c r="E56" s="236" t="s">
        <v>596</v>
      </c>
      <c r="F56" s="311"/>
      <c r="G56" s="341"/>
      <c r="H56" s="318">
        <f>IF(AND(B54="○"),AQ57,"-")</f>
        <v>0.5</v>
      </c>
      <c r="I56" s="46" t="s">
        <v>1</v>
      </c>
      <c r="J56" s="46" t="s">
        <v>317</v>
      </c>
      <c r="K56" s="241" t="s">
        <v>65</v>
      </c>
      <c r="L56" s="242"/>
      <c r="M56" s="242"/>
      <c r="N56" s="242"/>
      <c r="O56" s="242"/>
      <c r="P56" s="242"/>
      <c r="Q56" s="243"/>
      <c r="R56" s="65" t="s">
        <v>235</v>
      </c>
      <c r="S56" s="327" t="s">
        <v>274</v>
      </c>
      <c r="V56" s="75"/>
      <c r="W56" s="75"/>
      <c r="X56" s="74">
        <f>IF(S56="",0,1)</f>
        <v>1</v>
      </c>
      <c r="AA56" s="85">
        <f>COUNTIF(Y57:Y58,3)</f>
        <v>2</v>
      </c>
      <c r="AB56" s="86" t="s">
        <v>462</v>
      </c>
      <c r="AC56" s="95" t="s">
        <v>130</v>
      </c>
      <c r="AD56" s="98" t="s">
        <v>89</v>
      </c>
      <c r="AG56" s="116"/>
      <c r="AQ56" s="122" t="s">
        <v>27</v>
      </c>
    </row>
    <row r="57" spans="1:43" ht="45" customHeight="1" thickBot="1">
      <c r="A57" s="39"/>
      <c r="B57" s="302"/>
      <c r="C57" s="299"/>
      <c r="D57" s="338"/>
      <c r="E57" s="236"/>
      <c r="F57" s="311"/>
      <c r="G57" s="341"/>
      <c r="H57" s="318"/>
      <c r="I57" s="55" t="s">
        <v>318</v>
      </c>
      <c r="J57" s="55" t="s">
        <v>555</v>
      </c>
      <c r="K57" s="244">
        <v>46113</v>
      </c>
      <c r="L57" s="245"/>
      <c r="M57" s="245"/>
      <c r="N57" s="245"/>
      <c r="O57" s="245"/>
      <c r="P57" s="245"/>
      <c r="Q57" s="246"/>
      <c r="R57" s="66"/>
      <c r="S57" s="350"/>
      <c r="T57" s="39"/>
      <c r="V57" s="74">
        <f t="shared" ref="V57:X58" si="1">IF(I57="",0,1)</f>
        <v>1</v>
      </c>
      <c r="W57" s="74">
        <f t="shared" si="1"/>
        <v>1</v>
      </c>
      <c r="X57" s="74">
        <f t="shared" si="1"/>
        <v>1</v>
      </c>
      <c r="Y57" s="80">
        <f>SUM(V57:X57)</f>
        <v>3</v>
      </c>
      <c r="Z57" s="82" t="s">
        <v>47</v>
      </c>
      <c r="AA57" s="84"/>
      <c r="AB57" s="87">
        <f>IF(AND($S$56=AB56,$AA$56&gt;=2),1,0)</f>
        <v>0</v>
      </c>
      <c r="AC57" s="96">
        <f>IF(AND($S$56=AC56,$AA$56&gt;=1),0.5,0)</f>
        <v>0.5</v>
      </c>
      <c r="AD57" s="99">
        <f>IF(AND($S$56=AD56,$AA$56&gt;=0),0,0)</f>
        <v>0</v>
      </c>
      <c r="AG57" s="116"/>
      <c r="AQ57" s="123">
        <f>IF(AND(AA56&gt;=0,AA56&lt;=2),SUM(AB57:AP57),0)</f>
        <v>0.5</v>
      </c>
    </row>
    <row r="58" spans="1:43" ht="45" customHeight="1" thickBot="1">
      <c r="A58" s="39"/>
      <c r="B58" s="302"/>
      <c r="C58" s="299"/>
      <c r="D58" s="338"/>
      <c r="E58" s="236"/>
      <c r="F58" s="311"/>
      <c r="G58" s="341"/>
      <c r="H58" s="318"/>
      <c r="I58" s="55" t="s">
        <v>323</v>
      </c>
      <c r="J58" s="55" t="s">
        <v>539</v>
      </c>
      <c r="K58" s="244" t="s">
        <v>539</v>
      </c>
      <c r="L58" s="245"/>
      <c r="M58" s="245"/>
      <c r="N58" s="245"/>
      <c r="O58" s="245"/>
      <c r="P58" s="245"/>
      <c r="Q58" s="246"/>
      <c r="R58" s="67" t="s">
        <v>58</v>
      </c>
      <c r="S58" s="328"/>
      <c r="T58" s="39"/>
      <c r="V58" s="74">
        <f t="shared" si="1"/>
        <v>1</v>
      </c>
      <c r="W58" s="74">
        <f t="shared" si="1"/>
        <v>1</v>
      </c>
      <c r="X58" s="74">
        <f t="shared" si="1"/>
        <v>1</v>
      </c>
      <c r="Y58" s="80">
        <f>SUM(V58:X58)</f>
        <v>3</v>
      </c>
      <c r="Z58" s="82" t="s">
        <v>47</v>
      </c>
      <c r="AA58" s="84"/>
      <c r="AG58" s="116"/>
    </row>
    <row r="59" spans="1:43" ht="45" customHeight="1" thickBot="1">
      <c r="A59" s="39"/>
      <c r="B59" s="302"/>
      <c r="C59" s="299"/>
      <c r="D59" s="338"/>
      <c r="E59" s="319" t="s">
        <v>577</v>
      </c>
      <c r="F59" s="311"/>
      <c r="G59" s="341"/>
      <c r="H59" s="318">
        <f>IF(AND(B54="○"),AQ60,"-")</f>
        <v>1</v>
      </c>
      <c r="I59" s="236" t="s">
        <v>432</v>
      </c>
      <c r="J59" s="236"/>
      <c r="K59" s="371" t="s">
        <v>129</v>
      </c>
      <c r="L59" s="372"/>
      <c r="M59" s="372"/>
      <c r="N59" s="372"/>
      <c r="O59" s="372"/>
      <c r="P59" s="372"/>
      <c r="Q59" s="373"/>
      <c r="R59" s="65" t="s">
        <v>235</v>
      </c>
      <c r="S59" s="327" t="s">
        <v>46</v>
      </c>
      <c r="T59" s="39"/>
      <c r="V59" s="74">
        <f>IF(K59="",0,1)</f>
        <v>1</v>
      </c>
      <c r="W59" s="75"/>
      <c r="X59" s="74">
        <f>IF(S59="",0,1)</f>
        <v>1</v>
      </c>
      <c r="Y59" s="80">
        <f>SUM(V59:W59)</f>
        <v>1</v>
      </c>
      <c r="Z59" s="82" t="s">
        <v>188</v>
      </c>
      <c r="AA59" s="85">
        <f>COUNTIF(Y59:Y60,1)</f>
        <v>2</v>
      </c>
      <c r="AB59" s="86" t="s">
        <v>46</v>
      </c>
      <c r="AC59" s="95" t="s">
        <v>90</v>
      </c>
      <c r="AD59" s="98" t="s">
        <v>40</v>
      </c>
      <c r="AH59" s="116"/>
      <c r="AQ59" s="122" t="s">
        <v>27</v>
      </c>
    </row>
    <row r="60" spans="1:43" ht="45" customHeight="1" thickBot="1">
      <c r="A60" s="39"/>
      <c r="B60" s="302"/>
      <c r="C60" s="299"/>
      <c r="D60" s="338"/>
      <c r="E60" s="320"/>
      <c r="F60" s="311"/>
      <c r="G60" s="341"/>
      <c r="H60" s="318"/>
      <c r="I60" s="236"/>
      <c r="J60" s="236"/>
      <c r="K60" s="371" t="s">
        <v>471</v>
      </c>
      <c r="L60" s="372"/>
      <c r="M60" s="372"/>
      <c r="N60" s="372"/>
      <c r="O60" s="372"/>
      <c r="P60" s="372"/>
      <c r="Q60" s="373"/>
      <c r="R60" s="67" t="s">
        <v>58</v>
      </c>
      <c r="S60" s="328"/>
      <c r="T60" s="39"/>
      <c r="V60" s="74">
        <f>IF(K60="",0,1)</f>
        <v>1</v>
      </c>
      <c r="W60" s="77"/>
      <c r="Y60" s="80">
        <f>SUM(V60:W60)</f>
        <v>1</v>
      </c>
      <c r="Z60" s="82" t="s">
        <v>188</v>
      </c>
      <c r="AA60" s="84"/>
      <c r="AB60" s="87">
        <f>IF(AND($S$59=AB59,$AA$59&gt;=2),1,0)</f>
        <v>1</v>
      </c>
      <c r="AC60" s="96">
        <f>IF(AND($S$59=AC59,$AA$59&gt;=1),0.5,0)</f>
        <v>0</v>
      </c>
      <c r="AD60" s="99">
        <f>IF(AND($S$59=AD59,$AA$59&gt;=0),0,0)</f>
        <v>0</v>
      </c>
      <c r="AH60" s="116"/>
      <c r="AQ60" s="123">
        <f>IF(AND(AA59&gt;=0,AA59&lt;=2),SUM(AB60:AP60),0)</f>
        <v>1</v>
      </c>
    </row>
    <row r="61" spans="1:43" ht="45" customHeight="1" thickBot="1">
      <c r="A61" s="39"/>
      <c r="B61" s="302"/>
      <c r="C61" s="299"/>
      <c r="D61" s="338"/>
      <c r="E61" s="319" t="s">
        <v>597</v>
      </c>
      <c r="F61" s="311"/>
      <c r="G61" s="341"/>
      <c r="H61" s="318">
        <f>IF(AND(B54="○"),AQ62,"-")</f>
        <v>0</v>
      </c>
      <c r="I61" s="321" t="s">
        <v>466</v>
      </c>
      <c r="J61" s="323"/>
      <c r="K61" s="323"/>
      <c r="L61" s="323"/>
      <c r="M61" s="323"/>
      <c r="N61" s="323"/>
      <c r="O61" s="323"/>
      <c r="P61" s="323"/>
      <c r="Q61" s="322"/>
      <c r="R61" s="65" t="s">
        <v>235</v>
      </c>
      <c r="S61" s="327" t="s">
        <v>20</v>
      </c>
      <c r="T61" s="39"/>
      <c r="V61" s="76"/>
      <c r="W61" s="75"/>
      <c r="X61" s="74">
        <f>IF(S61="",0,1)</f>
        <v>1</v>
      </c>
      <c r="Y61" s="80">
        <f>SUM(V61:X62)</f>
        <v>1</v>
      </c>
      <c r="Z61" s="82" t="s">
        <v>188</v>
      </c>
      <c r="AA61" s="84"/>
      <c r="AB61" s="86" t="s">
        <v>34</v>
      </c>
      <c r="AC61" s="98" t="s">
        <v>20</v>
      </c>
      <c r="AQ61" s="122" t="s">
        <v>27</v>
      </c>
    </row>
    <row r="62" spans="1:43" ht="45" customHeight="1" thickBot="1">
      <c r="A62" s="39"/>
      <c r="B62" s="303"/>
      <c r="C62" s="299"/>
      <c r="D62" s="339"/>
      <c r="E62" s="320"/>
      <c r="F62" s="312"/>
      <c r="G62" s="342"/>
      <c r="H62" s="318"/>
      <c r="I62" s="324"/>
      <c r="J62" s="325"/>
      <c r="K62" s="325"/>
      <c r="L62" s="325"/>
      <c r="M62" s="325"/>
      <c r="N62" s="325"/>
      <c r="O62" s="325"/>
      <c r="P62" s="325"/>
      <c r="Q62" s="326"/>
      <c r="R62" s="67" t="s">
        <v>58</v>
      </c>
      <c r="S62" s="328"/>
      <c r="T62" s="39"/>
      <c r="V62" s="76"/>
      <c r="W62" s="76"/>
      <c r="AA62" s="84"/>
      <c r="AB62" s="87">
        <f>IF($S$61=AB61,1,0)</f>
        <v>0</v>
      </c>
      <c r="AC62" s="99">
        <f>IF($S$61=AC61,0,0)</f>
        <v>0</v>
      </c>
      <c r="AD62" s="105"/>
      <c r="AQ62" s="125">
        <f>IF(Y61=1,SUM(AB62:AP62),0)</f>
        <v>0</v>
      </c>
    </row>
    <row r="63" spans="1:43" ht="45" customHeight="1" thickBot="1">
      <c r="A63" s="39"/>
      <c r="B63" s="43" t="s">
        <v>151</v>
      </c>
      <c r="C63" s="299"/>
      <c r="D63" s="236" t="s">
        <v>579</v>
      </c>
      <c r="E63" s="236"/>
      <c r="F63" s="310">
        <f>IF(COUNTIF(B63:B64,"○")&gt;=1,COUNTIF(B63:B64,"○"),"-")</f>
        <v>2</v>
      </c>
      <c r="G63" s="329">
        <f>SUM(H63:H64)</f>
        <v>2</v>
      </c>
      <c r="H63" s="50">
        <f>IF(AND(B63="○"),SUM(AQ63),"-")</f>
        <v>1</v>
      </c>
      <c r="I63" s="234" t="s">
        <v>218</v>
      </c>
      <c r="J63" s="234"/>
      <c r="K63" s="234"/>
      <c r="L63" s="234"/>
      <c r="M63" s="234"/>
      <c r="N63" s="234"/>
      <c r="O63" s="234"/>
      <c r="P63" s="234"/>
      <c r="Q63" s="234"/>
      <c r="R63" s="68" t="s">
        <v>159</v>
      </c>
      <c r="S63" s="71" t="s">
        <v>94</v>
      </c>
      <c r="T63" s="39"/>
      <c r="V63" s="75"/>
      <c r="W63" s="75"/>
      <c r="X63" s="74">
        <f>IF(S63="",0,1)</f>
        <v>1</v>
      </c>
      <c r="Y63" s="80">
        <f>SUM(V63:X63)</f>
        <v>1</v>
      </c>
      <c r="Z63" s="82" t="s">
        <v>188</v>
      </c>
      <c r="AB63" s="86" t="s">
        <v>94</v>
      </c>
      <c r="AC63" s="95" t="s">
        <v>95</v>
      </c>
      <c r="AD63" s="98" t="s">
        <v>97</v>
      </c>
      <c r="AE63" s="86" t="s">
        <v>397</v>
      </c>
      <c r="AF63" s="95" t="s">
        <v>209</v>
      </c>
      <c r="AG63" s="98" t="s">
        <v>97</v>
      </c>
      <c r="AH63" s="98"/>
      <c r="AI63" s="86"/>
      <c r="AJ63" s="95"/>
      <c r="AK63" s="98"/>
      <c r="AP63" s="316" t="s">
        <v>27</v>
      </c>
      <c r="AQ63" s="126">
        <f>IF(Y63=1,SUM(AB64:AD64),0)</f>
        <v>1</v>
      </c>
    </row>
    <row r="64" spans="1:43" ht="45" customHeight="1" thickBot="1">
      <c r="A64" s="39"/>
      <c r="B64" s="43" t="s">
        <v>151</v>
      </c>
      <c r="C64" s="299"/>
      <c r="D64" s="236"/>
      <c r="E64" s="236"/>
      <c r="F64" s="312"/>
      <c r="G64" s="330"/>
      <c r="H64" s="50">
        <f>IF(AND(B64="○"),SUM(AQ64),"-")</f>
        <v>1</v>
      </c>
      <c r="I64" s="234" t="s">
        <v>467</v>
      </c>
      <c r="J64" s="234"/>
      <c r="K64" s="234"/>
      <c r="L64" s="234"/>
      <c r="M64" s="234"/>
      <c r="N64" s="234"/>
      <c r="O64" s="234"/>
      <c r="P64" s="234"/>
      <c r="Q64" s="234"/>
      <c r="R64" s="68" t="s">
        <v>159</v>
      </c>
      <c r="S64" s="72" t="s">
        <v>397</v>
      </c>
      <c r="T64" s="39"/>
      <c r="V64" s="75"/>
      <c r="W64" s="75"/>
      <c r="X64" s="74">
        <f>IF(S64="",0,1)</f>
        <v>1</v>
      </c>
      <c r="Y64" s="80">
        <f>SUM(V64:X64)</f>
        <v>1</v>
      </c>
      <c r="Z64" s="82" t="s">
        <v>188</v>
      </c>
      <c r="AB64" s="87">
        <f>IF($S$63=AB63,1,0)</f>
        <v>1</v>
      </c>
      <c r="AC64" s="96">
        <f>IF($S$63=AC63,0.5,0)</f>
        <v>0</v>
      </c>
      <c r="AD64" s="99">
        <f>IF($S$63=AD63,0,0)</f>
        <v>0</v>
      </c>
      <c r="AE64" s="87">
        <f>IF($S$64=AE63,1,0)</f>
        <v>1</v>
      </c>
      <c r="AF64" s="96">
        <f>IF($S$64=AF63,0.5,0)</f>
        <v>0</v>
      </c>
      <c r="AG64" s="99">
        <f>IF($S$64=AG63,0,0)</f>
        <v>0</v>
      </c>
      <c r="AH64" s="99"/>
      <c r="AI64" s="87"/>
      <c r="AJ64" s="96"/>
      <c r="AK64" s="99"/>
      <c r="AP64" s="317"/>
      <c r="AQ64" s="127">
        <f>IF(Y64=1,SUM(AE64:AG64),0)</f>
        <v>1</v>
      </c>
    </row>
    <row r="65" spans="1:43" ht="45" customHeight="1" thickBot="1">
      <c r="A65" s="39"/>
      <c r="B65" s="301" t="s">
        <v>151</v>
      </c>
      <c r="C65" s="299"/>
      <c r="D65" s="304" t="s">
        <v>598</v>
      </c>
      <c r="E65" s="305"/>
      <c r="F65" s="310">
        <f>IF(AND(B65="○"),2,"-")</f>
        <v>2</v>
      </c>
      <c r="G65" s="340">
        <f>SUM(H65:H72)</f>
        <v>2</v>
      </c>
      <c r="H65" s="272">
        <f>IF(AND(B65="○"),AQ66,"-")</f>
        <v>0</v>
      </c>
      <c r="I65" s="56" t="s">
        <v>136</v>
      </c>
      <c r="J65" s="42" t="s">
        <v>137</v>
      </c>
      <c r="K65" s="241" t="s">
        <v>138</v>
      </c>
      <c r="L65" s="242"/>
      <c r="M65" s="243"/>
      <c r="N65" s="248" t="s">
        <v>140</v>
      </c>
      <c r="O65" s="249"/>
      <c r="P65" s="249"/>
      <c r="Q65" s="250"/>
      <c r="R65" s="293" t="s">
        <v>159</v>
      </c>
      <c r="S65" s="313" t="s">
        <v>508</v>
      </c>
      <c r="T65" s="39"/>
      <c r="V65" s="75"/>
      <c r="W65" s="75"/>
      <c r="X65" s="74">
        <f>IF(S65="",0,1)</f>
        <v>1</v>
      </c>
      <c r="Y65" s="80">
        <f>SUM(V65:X67)</f>
        <v>1</v>
      </c>
      <c r="Z65" s="82" t="s">
        <v>139</v>
      </c>
      <c r="AA65" s="84"/>
      <c r="AB65" s="86" t="s">
        <v>501</v>
      </c>
      <c r="AC65" s="95" t="s">
        <v>502</v>
      </c>
      <c r="AD65" s="98" t="s">
        <v>511</v>
      </c>
      <c r="AE65" s="86"/>
      <c r="AF65" s="95"/>
      <c r="AG65" s="98"/>
      <c r="AH65" s="86"/>
      <c r="AI65" s="98"/>
      <c r="AQ65" s="122" t="s">
        <v>27</v>
      </c>
    </row>
    <row r="66" spans="1:43" ht="45" customHeight="1" thickBot="1">
      <c r="A66" s="39"/>
      <c r="B66" s="302"/>
      <c r="C66" s="299"/>
      <c r="D66" s="306"/>
      <c r="E66" s="307"/>
      <c r="F66" s="311"/>
      <c r="G66" s="341"/>
      <c r="H66" s="273"/>
      <c r="I66" s="55"/>
      <c r="J66" s="60"/>
      <c r="K66" s="254"/>
      <c r="L66" s="255"/>
      <c r="M66" s="256"/>
      <c r="N66" s="257" t="e">
        <f>ROUNDUP(J66/K66,0)</f>
        <v>#DIV/0!</v>
      </c>
      <c r="O66" s="258"/>
      <c r="P66" s="258"/>
      <c r="Q66" s="259"/>
      <c r="R66" s="294"/>
      <c r="S66" s="314"/>
      <c r="T66" s="39"/>
      <c r="V66" s="74">
        <f t="shared" ref="V66:X67" si="2">IF(I66="",0,1)</f>
        <v>0</v>
      </c>
      <c r="W66" s="74">
        <f t="shared" si="2"/>
        <v>0</v>
      </c>
      <c r="X66" s="74">
        <f t="shared" si="2"/>
        <v>0</v>
      </c>
      <c r="Z66" s="83"/>
      <c r="AA66" s="84"/>
      <c r="AB66" s="87">
        <f>IF($S$65=AB65,2,0)</f>
        <v>0</v>
      </c>
      <c r="AC66" s="96">
        <f>IF($S$65=AC65,1,0)</f>
        <v>0</v>
      </c>
      <c r="AD66" s="99">
        <f>IF($S$65=AD65,0,0)</f>
        <v>0</v>
      </c>
      <c r="AE66" s="87">
        <f>IF($S$65=AE65,2,0)</f>
        <v>0</v>
      </c>
      <c r="AF66" s="96">
        <f>IF($S$65=AF65,1,0)</f>
        <v>0</v>
      </c>
      <c r="AG66" s="99">
        <f>IF($S$65=AG65,0,0)</f>
        <v>0</v>
      </c>
      <c r="AH66" s="87"/>
      <c r="AI66" s="99"/>
      <c r="AQ66" s="123">
        <f>IF(Y65=7,SUM(AB66:AP66),0)</f>
        <v>0</v>
      </c>
    </row>
    <row r="67" spans="1:43" ht="45" customHeight="1" thickBot="1">
      <c r="A67" s="39"/>
      <c r="B67" s="302"/>
      <c r="C67" s="299"/>
      <c r="D67" s="306"/>
      <c r="E67" s="307"/>
      <c r="F67" s="311"/>
      <c r="G67" s="341"/>
      <c r="H67" s="273"/>
      <c r="I67" s="55"/>
      <c r="J67" s="60"/>
      <c r="K67" s="254"/>
      <c r="L67" s="255"/>
      <c r="M67" s="256"/>
      <c r="N67" s="257" t="e">
        <f>ROUNDUP(J67/K67,0)</f>
        <v>#DIV/0!</v>
      </c>
      <c r="O67" s="258"/>
      <c r="P67" s="258"/>
      <c r="Q67" s="259"/>
      <c r="R67" s="294"/>
      <c r="S67" s="314"/>
      <c r="T67" s="39"/>
      <c r="V67" s="74">
        <f t="shared" si="2"/>
        <v>0</v>
      </c>
      <c r="W67" s="74">
        <f t="shared" si="2"/>
        <v>0</v>
      </c>
      <c r="X67" s="74">
        <f t="shared" si="2"/>
        <v>0</v>
      </c>
      <c r="Z67" s="83"/>
      <c r="AA67" s="84"/>
      <c r="AG67" s="116"/>
    </row>
    <row r="68" spans="1:43" ht="45" customHeight="1" thickBot="1">
      <c r="A68" s="39"/>
      <c r="B68" s="302"/>
      <c r="C68" s="299"/>
      <c r="D68" s="306"/>
      <c r="E68" s="307"/>
      <c r="F68" s="311"/>
      <c r="G68" s="341"/>
      <c r="H68" s="274"/>
      <c r="I68" s="248" t="s">
        <v>64</v>
      </c>
      <c r="J68" s="249"/>
      <c r="K68" s="249"/>
      <c r="L68" s="249"/>
      <c r="M68" s="250"/>
      <c r="N68" s="251" t="e">
        <f>ROUND((((N67-N66)/N66)*100),2)</f>
        <v>#DIV/0!</v>
      </c>
      <c r="O68" s="252"/>
      <c r="P68" s="252"/>
      <c r="Q68" s="253"/>
      <c r="R68" s="294"/>
      <c r="S68" s="314"/>
      <c r="T68" s="39"/>
      <c r="V68" s="75"/>
      <c r="W68" s="75"/>
      <c r="X68" s="79"/>
      <c r="Y68" s="81"/>
      <c r="Z68" s="82"/>
      <c r="AB68" s="86" t="s">
        <v>512</v>
      </c>
      <c r="AC68" s="98" t="s">
        <v>513</v>
      </c>
      <c r="AD68" s="106"/>
      <c r="AE68" s="115"/>
      <c r="AF68" s="115"/>
      <c r="AG68" s="109"/>
      <c r="AH68" s="115"/>
      <c r="AI68" s="115"/>
      <c r="AP68" s="121" t="s">
        <v>27</v>
      </c>
      <c r="AQ68" s="128">
        <f>IF(Y69=4,SUM(AB69:AC69),0)</f>
        <v>2</v>
      </c>
    </row>
    <row r="69" spans="1:43" ht="45" customHeight="1" thickBot="1">
      <c r="A69" s="39"/>
      <c r="B69" s="302"/>
      <c r="C69" s="299"/>
      <c r="D69" s="306"/>
      <c r="E69" s="307"/>
      <c r="F69" s="311"/>
      <c r="G69" s="341"/>
      <c r="H69" s="272">
        <f>IF(AND(B65="○"),AQ68,"-")</f>
        <v>2</v>
      </c>
      <c r="I69" s="56" t="s">
        <v>486</v>
      </c>
      <c r="J69" s="42" t="s">
        <v>137</v>
      </c>
      <c r="K69" s="241" t="s">
        <v>138</v>
      </c>
      <c r="L69" s="242"/>
      <c r="M69" s="243"/>
      <c r="N69" s="248" t="s">
        <v>140</v>
      </c>
      <c r="O69" s="249"/>
      <c r="P69" s="249"/>
      <c r="Q69" s="250"/>
      <c r="R69" s="294"/>
      <c r="S69" s="314"/>
      <c r="T69" s="39"/>
      <c r="V69" s="75"/>
      <c r="W69" s="75"/>
      <c r="X69" s="78">
        <f>IF(S65="",0,1)</f>
        <v>1</v>
      </c>
      <c r="Y69" s="80">
        <f>SUM(V69:X70)</f>
        <v>4</v>
      </c>
      <c r="Z69" s="82" t="s">
        <v>158</v>
      </c>
      <c r="AA69" s="84"/>
      <c r="AB69" s="87">
        <f>IF($S$65=AB68,2,0)</f>
        <v>2</v>
      </c>
      <c r="AC69" s="99">
        <f>IF($S$65=AC68,0,0)</f>
        <v>0</v>
      </c>
      <c r="AD69" s="107"/>
      <c r="AE69" s="115"/>
      <c r="AF69" s="115"/>
      <c r="AG69" s="115"/>
      <c r="AQ69" s="129"/>
    </row>
    <row r="70" spans="1:43" ht="45" customHeight="1">
      <c r="A70" s="39"/>
      <c r="B70" s="302"/>
      <c r="C70" s="299"/>
      <c r="D70" s="306"/>
      <c r="E70" s="307"/>
      <c r="F70" s="311"/>
      <c r="G70" s="341"/>
      <c r="H70" s="273"/>
      <c r="I70" s="60" t="s">
        <v>544</v>
      </c>
      <c r="J70" s="60">
        <v>57000000</v>
      </c>
      <c r="K70" s="254">
        <v>10</v>
      </c>
      <c r="L70" s="255"/>
      <c r="M70" s="256"/>
      <c r="N70" s="257">
        <f>ROUNDUP(J70/K70,0)</f>
        <v>5700000</v>
      </c>
      <c r="O70" s="258"/>
      <c r="P70" s="258"/>
      <c r="Q70" s="259"/>
      <c r="R70" s="294"/>
      <c r="S70" s="314"/>
      <c r="T70" s="39"/>
      <c r="V70" s="74">
        <f>IF(I70="",0,1)</f>
        <v>1</v>
      </c>
      <c r="W70" s="74">
        <f>IF(J70="",0,1)</f>
        <v>1</v>
      </c>
      <c r="X70" s="74">
        <f>IF(K70="",0,1)</f>
        <v>1</v>
      </c>
      <c r="Z70" s="83"/>
      <c r="AA70" s="84"/>
      <c r="AB70" s="176"/>
      <c r="AC70" s="176"/>
      <c r="AD70" s="108"/>
      <c r="AE70" s="108"/>
      <c r="AF70" s="108"/>
      <c r="AG70" s="108"/>
      <c r="AQ70" s="174"/>
    </row>
    <row r="71" spans="1:43" ht="45" customHeight="1">
      <c r="A71" s="39"/>
      <c r="B71" s="302"/>
      <c r="C71" s="299"/>
      <c r="D71" s="306"/>
      <c r="E71" s="307"/>
      <c r="F71" s="311"/>
      <c r="G71" s="341"/>
      <c r="H71" s="273"/>
      <c r="I71" s="260" t="s">
        <v>485</v>
      </c>
      <c r="J71" s="261"/>
      <c r="K71" s="261"/>
      <c r="L71" s="261"/>
      <c r="M71" s="262"/>
      <c r="N71" s="263">
        <v>5652500</v>
      </c>
      <c r="O71" s="264"/>
      <c r="P71" s="264"/>
      <c r="Q71" s="265"/>
      <c r="R71" s="294"/>
      <c r="S71" s="314"/>
      <c r="T71" s="39"/>
      <c r="V71" s="75"/>
      <c r="W71" s="75"/>
      <c r="X71" s="79"/>
      <c r="Z71" s="83"/>
      <c r="AA71" s="84"/>
      <c r="AB71" s="108"/>
      <c r="AC71" s="108"/>
      <c r="AD71" s="108"/>
      <c r="AE71" s="108"/>
      <c r="AF71" s="108"/>
      <c r="AG71" s="108"/>
      <c r="AQ71" s="174"/>
    </row>
    <row r="72" spans="1:43" ht="45" customHeight="1" thickBot="1">
      <c r="A72" s="39"/>
      <c r="B72" s="302"/>
      <c r="C72" s="299"/>
      <c r="D72" s="308"/>
      <c r="E72" s="309"/>
      <c r="F72" s="312"/>
      <c r="G72" s="341"/>
      <c r="H72" s="274"/>
      <c r="I72" s="260" t="s">
        <v>500</v>
      </c>
      <c r="J72" s="261"/>
      <c r="K72" s="261"/>
      <c r="L72" s="261"/>
      <c r="M72" s="262"/>
      <c r="N72" s="263">
        <v>5921400</v>
      </c>
      <c r="O72" s="264"/>
      <c r="P72" s="264"/>
      <c r="Q72" s="265"/>
      <c r="R72" s="295"/>
      <c r="S72" s="315"/>
      <c r="T72" s="39"/>
      <c r="V72" s="75"/>
      <c r="W72" s="75"/>
      <c r="X72" s="75"/>
      <c r="Y72" s="75"/>
      <c r="Z72" s="82"/>
      <c r="AB72" s="115"/>
      <c r="AC72" s="115"/>
      <c r="AD72" s="109"/>
      <c r="AE72" s="115"/>
      <c r="AF72" s="115"/>
      <c r="AG72" s="109"/>
      <c r="AH72" s="115"/>
      <c r="AI72" s="115"/>
      <c r="AP72" s="177"/>
      <c r="AQ72" s="174"/>
    </row>
    <row r="73" spans="1:43" ht="45" customHeight="1" thickBot="1">
      <c r="A73" s="39"/>
      <c r="B73" s="301" t="s">
        <v>151</v>
      </c>
      <c r="C73" s="299"/>
      <c r="D73" s="321" t="s">
        <v>581</v>
      </c>
      <c r="E73" s="322"/>
      <c r="F73" s="310">
        <v>1</v>
      </c>
      <c r="G73" s="290">
        <f>IF(AND(B73="○"),AQ74,"-")</f>
        <v>1</v>
      </c>
      <c r="H73" s="272"/>
      <c r="I73" s="213" t="s">
        <v>504</v>
      </c>
      <c r="J73" s="214"/>
      <c r="K73" s="214"/>
      <c r="L73" s="214"/>
      <c r="M73" s="214"/>
      <c r="N73" s="214"/>
      <c r="O73" s="214"/>
      <c r="P73" s="214"/>
      <c r="Q73" s="215"/>
      <c r="R73" s="65" t="s">
        <v>235</v>
      </c>
      <c r="S73" s="313" t="s">
        <v>507</v>
      </c>
      <c r="T73" s="39"/>
      <c r="V73" s="75"/>
      <c r="W73" s="75"/>
      <c r="X73" s="74">
        <f>IF(S73="",0,1)</f>
        <v>1</v>
      </c>
      <c r="Y73" s="80">
        <f>SUM(V73:X74)</f>
        <v>1</v>
      </c>
      <c r="Z73" s="82" t="s">
        <v>505</v>
      </c>
      <c r="AA73" s="84"/>
      <c r="AB73" s="88" t="s">
        <v>515</v>
      </c>
      <c r="AC73" s="98" t="s">
        <v>516</v>
      </c>
      <c r="AD73" s="107"/>
      <c r="AE73" s="105"/>
      <c r="AG73" s="116"/>
      <c r="AI73" s="105"/>
      <c r="AL73" s="105"/>
      <c r="AO73" s="105"/>
      <c r="AQ73" s="122" t="s">
        <v>27</v>
      </c>
    </row>
    <row r="74" spans="1:43" ht="45" customHeight="1" thickBot="1">
      <c r="A74" s="39"/>
      <c r="B74" s="303"/>
      <c r="C74" s="299"/>
      <c r="D74" s="324"/>
      <c r="E74" s="326"/>
      <c r="F74" s="312"/>
      <c r="G74" s="292"/>
      <c r="H74" s="274"/>
      <c r="I74" s="216"/>
      <c r="J74" s="217"/>
      <c r="K74" s="217"/>
      <c r="L74" s="217"/>
      <c r="M74" s="217"/>
      <c r="N74" s="217"/>
      <c r="O74" s="217"/>
      <c r="P74" s="217"/>
      <c r="Q74" s="218"/>
      <c r="R74" s="67" t="s">
        <v>58</v>
      </c>
      <c r="S74" s="315"/>
      <c r="T74" s="39"/>
      <c r="V74" s="75"/>
      <c r="W74" s="75"/>
      <c r="AA74" s="84"/>
      <c r="AB74" s="87">
        <f>IF($S$73=AB73,1,0)</f>
        <v>1</v>
      </c>
      <c r="AC74" s="99">
        <f>IF($S$73=AC73,0,0)</f>
        <v>0</v>
      </c>
      <c r="AD74" s="89"/>
      <c r="AG74" s="116"/>
      <c r="AQ74" s="123">
        <f>IF(Y73=1,SUM(AB74:AP74),0)</f>
        <v>1</v>
      </c>
    </row>
    <row r="75" spans="1:43" ht="45" customHeight="1" thickBot="1">
      <c r="A75" s="39"/>
      <c r="B75" s="288" t="s">
        <v>151</v>
      </c>
      <c r="C75" s="299"/>
      <c r="D75" s="236" t="s">
        <v>582</v>
      </c>
      <c r="E75" s="236"/>
      <c r="F75" s="289">
        <f>IF(AND(B75="○"),2,"-")</f>
        <v>2</v>
      </c>
      <c r="G75" s="290">
        <f>IF(AND(B75="○"),AQ76,"-")</f>
        <v>0</v>
      </c>
      <c r="H75" s="272"/>
      <c r="I75" s="54" t="s">
        <v>285</v>
      </c>
      <c r="J75" s="331" t="s">
        <v>117</v>
      </c>
      <c r="K75" s="332"/>
      <c r="L75" s="332"/>
      <c r="M75" s="332"/>
      <c r="N75" s="332"/>
      <c r="O75" s="332"/>
      <c r="P75" s="332"/>
      <c r="Q75" s="333"/>
      <c r="R75" s="65" t="s">
        <v>235</v>
      </c>
      <c r="S75" s="296" t="s">
        <v>281</v>
      </c>
      <c r="T75" s="39"/>
      <c r="V75" s="75"/>
      <c r="W75" s="75"/>
      <c r="X75" s="74">
        <f>IF(S75="",0,1)</f>
        <v>1</v>
      </c>
      <c r="Y75" s="80">
        <f>SUM(V75:X76)</f>
        <v>2</v>
      </c>
      <c r="Z75" s="82" t="s">
        <v>47</v>
      </c>
      <c r="AA75" s="84"/>
      <c r="AB75" s="90" t="s">
        <v>281</v>
      </c>
      <c r="AC75" s="100" t="s">
        <v>254</v>
      </c>
      <c r="AD75" s="110" t="s">
        <v>41</v>
      </c>
      <c r="AG75" s="116"/>
      <c r="AQ75" s="122" t="s">
        <v>27</v>
      </c>
    </row>
    <row r="76" spans="1:43" ht="45" customHeight="1" thickBot="1">
      <c r="A76" s="39"/>
      <c r="B76" s="288"/>
      <c r="C76" s="299"/>
      <c r="D76" s="236"/>
      <c r="E76" s="236"/>
      <c r="F76" s="289"/>
      <c r="G76" s="292"/>
      <c r="H76" s="274"/>
      <c r="I76" s="57"/>
      <c r="J76" s="334" t="s">
        <v>556</v>
      </c>
      <c r="K76" s="335"/>
      <c r="L76" s="335"/>
      <c r="M76" s="335"/>
      <c r="N76" s="335"/>
      <c r="O76" s="335"/>
      <c r="P76" s="335"/>
      <c r="Q76" s="336"/>
      <c r="R76" s="67" t="s">
        <v>58</v>
      </c>
      <c r="S76" s="296"/>
      <c r="T76" s="39"/>
      <c r="V76" s="74">
        <f>IF(I76="",0,1)</f>
        <v>0</v>
      </c>
      <c r="W76" s="74">
        <f>IF(J76="",0,1)</f>
        <v>1</v>
      </c>
      <c r="AA76" s="84"/>
      <c r="AB76" s="87">
        <f>IF($S$75=AB75,2,0)</f>
        <v>2</v>
      </c>
      <c r="AC76" s="96">
        <f>IF($S$75=AC75,1,0)</f>
        <v>0</v>
      </c>
      <c r="AD76" s="99">
        <f>IF($S$75=AD75,0,0)</f>
        <v>0</v>
      </c>
      <c r="AG76" s="116"/>
      <c r="AQ76" s="123">
        <f>IF(Y75=3,SUM(AB76:AP76),0)</f>
        <v>0</v>
      </c>
    </row>
    <row r="77" spans="1:43" ht="45" customHeight="1" thickBot="1">
      <c r="A77" s="39"/>
      <c r="B77" s="288" t="s">
        <v>17</v>
      </c>
      <c r="C77" s="299"/>
      <c r="D77" s="236" t="s">
        <v>583</v>
      </c>
      <c r="E77" s="236"/>
      <c r="F77" s="289" t="str">
        <f>IF(AND(B77="○"),2,"-")</f>
        <v>-</v>
      </c>
      <c r="G77" s="290" t="str">
        <f>IF(AND(B77="○"),AQ78,"-")</f>
        <v>-</v>
      </c>
      <c r="H77" s="272"/>
      <c r="I77" s="234" t="s">
        <v>260</v>
      </c>
      <c r="J77" s="234"/>
      <c r="K77" s="234"/>
      <c r="L77" s="234"/>
      <c r="M77" s="234"/>
      <c r="N77" s="234"/>
      <c r="O77" s="234"/>
      <c r="P77" s="234"/>
      <c r="Q77" s="234"/>
      <c r="R77" s="65" t="s">
        <v>235</v>
      </c>
      <c r="S77" s="296"/>
      <c r="T77" s="39"/>
      <c r="V77" s="75"/>
      <c r="W77" s="75"/>
      <c r="X77" s="74">
        <f>IF(S77="",0,1)</f>
        <v>0</v>
      </c>
      <c r="Y77" s="80">
        <f>SUM(V77:X78)</f>
        <v>0</v>
      </c>
      <c r="Z77" s="82" t="s">
        <v>188</v>
      </c>
      <c r="AA77" s="84"/>
      <c r="AB77" s="90" t="s">
        <v>261</v>
      </c>
      <c r="AC77" s="100" t="s">
        <v>198</v>
      </c>
      <c r="AD77" s="110" t="s">
        <v>203</v>
      </c>
      <c r="AQ77" s="122" t="s">
        <v>27</v>
      </c>
    </row>
    <row r="78" spans="1:43" ht="45" customHeight="1" thickBot="1">
      <c r="A78" s="39"/>
      <c r="B78" s="288"/>
      <c r="C78" s="299"/>
      <c r="D78" s="236"/>
      <c r="E78" s="236"/>
      <c r="F78" s="289"/>
      <c r="G78" s="292"/>
      <c r="H78" s="274"/>
      <c r="I78" s="234"/>
      <c r="J78" s="234"/>
      <c r="K78" s="234"/>
      <c r="L78" s="234"/>
      <c r="M78" s="234"/>
      <c r="N78" s="234"/>
      <c r="O78" s="234"/>
      <c r="P78" s="234"/>
      <c r="Q78" s="234"/>
      <c r="R78" s="67" t="s">
        <v>58</v>
      </c>
      <c r="S78" s="296"/>
      <c r="T78" s="39"/>
      <c r="V78" s="75"/>
      <c r="W78" s="75"/>
      <c r="AA78" s="84"/>
      <c r="AB78" s="87">
        <f>IF($S$77=AB77,2,0)</f>
        <v>0</v>
      </c>
      <c r="AC78" s="96">
        <f>IF($S$77=AC77,1,0)</f>
        <v>0</v>
      </c>
      <c r="AD78" s="99">
        <f>IF($S$77=AD77,0,0)</f>
        <v>0</v>
      </c>
      <c r="AH78" s="74"/>
      <c r="AI78" s="80"/>
      <c r="AJ78" s="82" t="s">
        <v>47</v>
      </c>
      <c r="AL78" s="86"/>
      <c r="AM78" s="98"/>
      <c r="AQ78" s="123">
        <f>IF(Y77=1,SUM(AB78:AD78),0)</f>
        <v>0</v>
      </c>
    </row>
    <row r="79" spans="1:43" ht="45" customHeight="1" thickBot="1">
      <c r="A79" s="39"/>
      <c r="B79" s="288" t="s">
        <v>151</v>
      </c>
      <c r="C79" s="299"/>
      <c r="D79" s="236" t="s">
        <v>584</v>
      </c>
      <c r="E79" s="236"/>
      <c r="F79" s="289">
        <f>IF(AND(B79="○"),2,"-")</f>
        <v>2</v>
      </c>
      <c r="G79" s="290">
        <f>IF(AND(B79="○"),AQ80,"-")</f>
        <v>2</v>
      </c>
      <c r="H79" s="272"/>
      <c r="I79" s="234" t="s">
        <v>69</v>
      </c>
      <c r="J79" s="234"/>
      <c r="K79" s="234"/>
      <c r="L79" s="234"/>
      <c r="M79" s="234"/>
      <c r="N79" s="234"/>
      <c r="O79" s="234"/>
      <c r="P79" s="234"/>
      <c r="Q79" s="234"/>
      <c r="R79" s="65" t="s">
        <v>235</v>
      </c>
      <c r="S79" s="296" t="s">
        <v>73</v>
      </c>
      <c r="T79" s="39"/>
      <c r="V79" s="75"/>
      <c r="W79" s="75"/>
      <c r="X79" s="74">
        <f>IF(S79="",0,1)</f>
        <v>1</v>
      </c>
      <c r="Y79" s="80">
        <f>SUM(V79:X80)</f>
        <v>1</v>
      </c>
      <c r="Z79" s="82" t="s">
        <v>188</v>
      </c>
      <c r="AA79" s="84"/>
      <c r="AB79" s="90" t="s">
        <v>73</v>
      </c>
      <c r="AC79" s="100" t="s">
        <v>258</v>
      </c>
      <c r="AD79" s="110" t="s">
        <v>204</v>
      </c>
      <c r="AH79" s="74"/>
      <c r="AK79" s="84"/>
      <c r="AL79" s="87"/>
      <c r="AM79" s="99"/>
      <c r="AQ79" s="122" t="s">
        <v>27</v>
      </c>
    </row>
    <row r="80" spans="1:43" ht="45" customHeight="1" thickBot="1">
      <c r="A80" s="39"/>
      <c r="B80" s="288"/>
      <c r="C80" s="299"/>
      <c r="D80" s="236"/>
      <c r="E80" s="236"/>
      <c r="F80" s="289"/>
      <c r="G80" s="292"/>
      <c r="H80" s="274"/>
      <c r="I80" s="234"/>
      <c r="J80" s="234"/>
      <c r="K80" s="234"/>
      <c r="L80" s="234"/>
      <c r="M80" s="234"/>
      <c r="N80" s="234"/>
      <c r="O80" s="234"/>
      <c r="P80" s="234"/>
      <c r="Q80" s="234"/>
      <c r="R80" s="67" t="s">
        <v>58</v>
      </c>
      <c r="S80" s="296"/>
      <c r="T80" s="39"/>
      <c r="V80" s="75"/>
      <c r="W80" s="75"/>
      <c r="AA80" s="84"/>
      <c r="AB80" s="87">
        <f>IF($S$79=AB79,2,0)</f>
        <v>2</v>
      </c>
      <c r="AC80" s="96">
        <f>IF($S$79=AC79,1,0)</f>
        <v>0</v>
      </c>
      <c r="AD80" s="99">
        <f>IF($S$79=AD79,0,0)</f>
        <v>0</v>
      </c>
      <c r="AH80" s="74"/>
      <c r="AK80" s="84"/>
      <c r="AQ80" s="123">
        <f>IF(Y79=1,SUM(AB80:AP80),0)</f>
        <v>2</v>
      </c>
    </row>
    <row r="81" spans="1:43" ht="45" customHeight="1" thickBot="1">
      <c r="A81" s="39"/>
      <c r="B81" s="288" t="s">
        <v>151</v>
      </c>
      <c r="C81" s="299"/>
      <c r="D81" s="236" t="s">
        <v>585</v>
      </c>
      <c r="E81" s="236"/>
      <c r="F81" s="289">
        <f>IF(AND(B81="○"),2,"-")</f>
        <v>2</v>
      </c>
      <c r="G81" s="290">
        <f>IF(AND(B81="○"),AQ82,"-")</f>
        <v>0</v>
      </c>
      <c r="H81" s="272"/>
      <c r="I81" s="234" t="s">
        <v>470</v>
      </c>
      <c r="J81" s="234"/>
      <c r="K81" s="234"/>
      <c r="L81" s="234"/>
      <c r="M81" s="234"/>
      <c r="N81" s="234"/>
      <c r="O81" s="234"/>
      <c r="P81" s="234"/>
      <c r="Q81" s="234"/>
      <c r="R81" s="65" t="s">
        <v>235</v>
      </c>
      <c r="S81" s="296" t="s">
        <v>439</v>
      </c>
      <c r="T81" s="39"/>
      <c r="V81" s="75"/>
      <c r="W81" s="75"/>
      <c r="X81" s="74">
        <f>IF(S81="",0,1)</f>
        <v>1</v>
      </c>
      <c r="Y81" s="80">
        <f>SUM(V81:X82)</f>
        <v>1</v>
      </c>
      <c r="Z81" s="82" t="s">
        <v>188</v>
      </c>
      <c r="AA81" s="84"/>
      <c r="AB81" s="91" t="s">
        <v>438</v>
      </c>
      <c r="AC81" s="101" t="s">
        <v>386</v>
      </c>
      <c r="AD81" s="111" t="s">
        <v>439</v>
      </c>
      <c r="AQ81" s="122" t="s">
        <v>27</v>
      </c>
    </row>
    <row r="82" spans="1:43" ht="45" customHeight="1" thickBot="1">
      <c r="A82" s="39"/>
      <c r="B82" s="288"/>
      <c r="C82" s="299"/>
      <c r="D82" s="236"/>
      <c r="E82" s="236"/>
      <c r="F82" s="289"/>
      <c r="G82" s="292"/>
      <c r="H82" s="274"/>
      <c r="I82" s="234"/>
      <c r="J82" s="234"/>
      <c r="K82" s="234"/>
      <c r="L82" s="234"/>
      <c r="M82" s="234"/>
      <c r="N82" s="234"/>
      <c r="O82" s="234"/>
      <c r="P82" s="234"/>
      <c r="Q82" s="234"/>
      <c r="R82" s="67" t="s">
        <v>58</v>
      </c>
      <c r="S82" s="296"/>
      <c r="T82" s="39"/>
      <c r="V82" s="75"/>
      <c r="W82" s="75"/>
      <c r="AA82" s="84"/>
      <c r="AB82" s="87">
        <f>IF($S$81=AB81,2,0)</f>
        <v>0</v>
      </c>
      <c r="AC82" s="96">
        <f>IF($S$81=AC81,1,0)</f>
        <v>0</v>
      </c>
      <c r="AD82" s="99">
        <f>IF($S$81=AD81,0,0)</f>
        <v>0</v>
      </c>
      <c r="AQ82" s="123">
        <f>IF(Y81=1,SUM(AB82:AP82),0)</f>
        <v>0</v>
      </c>
    </row>
    <row r="83" spans="1:43" ht="45" customHeight="1" thickBot="1">
      <c r="A83" s="39"/>
      <c r="B83" s="288" t="s">
        <v>151</v>
      </c>
      <c r="C83" s="299"/>
      <c r="D83" s="236" t="s">
        <v>586</v>
      </c>
      <c r="E83" s="236"/>
      <c r="F83" s="289">
        <f>IF(AND(B83="○"),1,"-")</f>
        <v>1</v>
      </c>
      <c r="G83" s="290">
        <f>IF(AND(B83="○"),AQ84,"-")</f>
        <v>1</v>
      </c>
      <c r="H83" s="272"/>
      <c r="I83" s="222" t="s">
        <v>71</v>
      </c>
      <c r="J83" s="222"/>
      <c r="K83" s="269" t="s">
        <v>540</v>
      </c>
      <c r="L83" s="227"/>
      <c r="M83" s="227"/>
      <c r="N83" s="227"/>
      <c r="O83" s="227"/>
      <c r="P83" s="227"/>
      <c r="Q83" s="228"/>
      <c r="R83" s="293" t="s">
        <v>159</v>
      </c>
      <c r="S83" s="327" t="s">
        <v>196</v>
      </c>
      <c r="T83" s="39"/>
      <c r="V83" s="74">
        <f>IF(K83="",0,1)</f>
        <v>1</v>
      </c>
      <c r="W83" s="75"/>
      <c r="X83" s="74">
        <f>IF(S83="",0,1)</f>
        <v>1</v>
      </c>
      <c r="Y83" s="80">
        <f>SUM(V83:X85)</f>
        <v>5</v>
      </c>
      <c r="Z83" s="82" t="s">
        <v>49</v>
      </c>
      <c r="AA83" s="84"/>
      <c r="AB83" s="90" t="s">
        <v>13</v>
      </c>
      <c r="AC83" s="100" t="s">
        <v>192</v>
      </c>
      <c r="AD83" s="110" t="s">
        <v>219</v>
      </c>
      <c r="AH83" s="116"/>
      <c r="AQ83" s="122" t="s">
        <v>27</v>
      </c>
    </row>
    <row r="84" spans="1:43" ht="45" customHeight="1" thickBot="1">
      <c r="A84" s="39"/>
      <c r="B84" s="288"/>
      <c r="C84" s="299"/>
      <c r="D84" s="236"/>
      <c r="E84" s="236"/>
      <c r="F84" s="289"/>
      <c r="G84" s="291"/>
      <c r="H84" s="273"/>
      <c r="I84" s="224" t="s">
        <v>468</v>
      </c>
      <c r="J84" s="225"/>
      <c r="K84" s="226">
        <v>45383</v>
      </c>
      <c r="L84" s="369"/>
      <c r="M84" s="370"/>
      <c r="N84" s="42" t="s">
        <v>208</v>
      </c>
      <c r="O84" s="226">
        <v>46112</v>
      </c>
      <c r="P84" s="369"/>
      <c r="Q84" s="370"/>
      <c r="R84" s="294"/>
      <c r="S84" s="350"/>
      <c r="T84" s="39"/>
      <c r="V84" s="74">
        <f>IF(K84="",0,1)</f>
        <v>1</v>
      </c>
      <c r="W84" s="74">
        <f>IF(O84="",0,1)</f>
        <v>1</v>
      </c>
      <c r="AA84" s="84"/>
      <c r="AB84" s="87">
        <f>IF($S$83=AB83,1,0)</f>
        <v>1</v>
      </c>
      <c r="AC84" s="96">
        <f>IF($S$83=AC83,0.5,0)</f>
        <v>0</v>
      </c>
      <c r="AD84" s="99">
        <f>IF($S$83=AD83,0,0)</f>
        <v>0</v>
      </c>
      <c r="AG84" s="116"/>
      <c r="AH84" s="116"/>
      <c r="AQ84" s="123">
        <f>IF(Y83=5,SUM(AB84:AP84),0)</f>
        <v>1</v>
      </c>
    </row>
    <row r="85" spans="1:43" ht="45" customHeight="1" thickBot="1">
      <c r="A85" s="39"/>
      <c r="B85" s="288"/>
      <c r="C85" s="299"/>
      <c r="D85" s="236"/>
      <c r="E85" s="236"/>
      <c r="F85" s="289"/>
      <c r="G85" s="292"/>
      <c r="H85" s="274"/>
      <c r="I85" s="236" t="s">
        <v>56</v>
      </c>
      <c r="J85" s="236"/>
      <c r="K85" s="269" t="s">
        <v>557</v>
      </c>
      <c r="L85" s="227"/>
      <c r="M85" s="227"/>
      <c r="N85" s="227"/>
      <c r="O85" s="227"/>
      <c r="P85" s="227"/>
      <c r="Q85" s="228"/>
      <c r="R85" s="295"/>
      <c r="S85" s="328"/>
      <c r="T85" s="39"/>
      <c r="V85" s="74">
        <f>IF(K85="",0,1)</f>
        <v>1</v>
      </c>
      <c r="W85" s="77"/>
      <c r="AA85" s="84"/>
      <c r="AG85" s="116"/>
      <c r="AH85" s="116"/>
    </row>
    <row r="86" spans="1:43" ht="45" customHeight="1" thickBot="1">
      <c r="A86" s="39"/>
      <c r="B86" s="288" t="s">
        <v>151</v>
      </c>
      <c r="C86" s="299"/>
      <c r="D86" s="236" t="s">
        <v>587</v>
      </c>
      <c r="E86" s="236"/>
      <c r="F86" s="289">
        <f>IF(AND(B86="○"),0,"-")</f>
        <v>0</v>
      </c>
      <c r="G86" s="290">
        <f>IF(AND(B86="○"),AQ87,"-")</f>
        <v>0</v>
      </c>
      <c r="H86" s="272"/>
      <c r="I86" s="343" t="s">
        <v>463</v>
      </c>
      <c r="J86" s="343"/>
      <c r="K86" s="343" t="s">
        <v>88</v>
      </c>
      <c r="L86" s="343"/>
      <c r="M86" s="343"/>
      <c r="N86" s="343"/>
      <c r="O86" s="343"/>
      <c r="P86" s="343"/>
      <c r="Q86" s="343"/>
      <c r="R86" s="65" t="s">
        <v>235</v>
      </c>
      <c r="S86" s="296" t="s">
        <v>100</v>
      </c>
      <c r="V86" s="75"/>
      <c r="W86" s="75"/>
      <c r="X86" s="74">
        <f>IF(S86="",0,1)</f>
        <v>1</v>
      </c>
      <c r="Y86" s="80">
        <f>SUM(V86:X87)</f>
        <v>2</v>
      </c>
      <c r="Z86" s="82" t="s">
        <v>443</v>
      </c>
      <c r="AA86" s="84"/>
      <c r="AB86" s="86" t="s">
        <v>100</v>
      </c>
      <c r="AC86" s="95" t="s">
        <v>101</v>
      </c>
      <c r="AD86" s="98" t="s">
        <v>92</v>
      </c>
      <c r="AG86" s="116"/>
      <c r="AQ86" s="122" t="s">
        <v>27</v>
      </c>
    </row>
    <row r="87" spans="1:43" ht="45" customHeight="1" thickBot="1">
      <c r="A87" s="39"/>
      <c r="B87" s="288"/>
      <c r="C87" s="300"/>
      <c r="D87" s="236"/>
      <c r="E87" s="236"/>
      <c r="F87" s="289"/>
      <c r="G87" s="292"/>
      <c r="H87" s="274"/>
      <c r="I87" s="344" t="s">
        <v>287</v>
      </c>
      <c r="J87" s="344"/>
      <c r="K87" s="345" t="s">
        <v>17</v>
      </c>
      <c r="L87" s="345"/>
      <c r="M87" s="345"/>
      <c r="N87" s="345"/>
      <c r="O87" s="345"/>
      <c r="P87" s="345"/>
      <c r="Q87" s="345"/>
      <c r="R87" s="67" t="s">
        <v>58</v>
      </c>
      <c r="S87" s="296"/>
      <c r="T87" s="39"/>
      <c r="V87" s="74">
        <f>IF(I87="",0,1)</f>
        <v>1</v>
      </c>
      <c r="W87" s="75"/>
      <c r="AA87" s="84"/>
      <c r="AB87" s="87">
        <f>IF($S$86=AB86,0,0)</f>
        <v>0</v>
      </c>
      <c r="AC87" s="96">
        <f>IF($S$86=AC86,-1,0)</f>
        <v>0</v>
      </c>
      <c r="AD87" s="99">
        <f>IF($S$86=AD86,-2,0)</f>
        <v>0</v>
      </c>
      <c r="AG87" s="116"/>
      <c r="AQ87" s="123">
        <f>IF(Y86=2,SUM(AB87:AP87),-2)</f>
        <v>0</v>
      </c>
    </row>
    <row r="88" spans="1:43" ht="45" customHeight="1" thickBot="1">
      <c r="A88" s="39"/>
      <c r="B88" s="288" t="s">
        <v>151</v>
      </c>
      <c r="C88" s="298" t="s">
        <v>60</v>
      </c>
      <c r="D88" s="321" t="s">
        <v>588</v>
      </c>
      <c r="E88" s="322"/>
      <c r="F88" s="289">
        <f>IF(AND(B88="○"),2,"-")</f>
        <v>2</v>
      </c>
      <c r="G88" s="346">
        <f>IF(AND(B88="○"),AQ89,"-")</f>
        <v>1.2</v>
      </c>
      <c r="H88" s="347"/>
      <c r="I88" s="58" t="s">
        <v>143</v>
      </c>
      <c r="J88" s="53" t="s">
        <v>142</v>
      </c>
      <c r="K88" s="352" t="s">
        <v>146</v>
      </c>
      <c r="L88" s="353"/>
      <c r="M88" s="354"/>
      <c r="N88" s="63" t="s">
        <v>162</v>
      </c>
      <c r="O88" s="352" t="s">
        <v>326</v>
      </c>
      <c r="P88" s="353"/>
      <c r="Q88" s="354"/>
      <c r="R88" s="293" t="s">
        <v>159</v>
      </c>
      <c r="S88" s="327" t="s">
        <v>72</v>
      </c>
      <c r="T88" s="39"/>
      <c r="V88" s="74">
        <f>IF(I89="",0,1)</f>
        <v>1</v>
      </c>
      <c r="W88" s="74">
        <f>IF(J89="",0,1)</f>
        <v>1</v>
      </c>
      <c r="X88" s="74">
        <f>IF(S88="",0,1)</f>
        <v>1</v>
      </c>
      <c r="Y88" s="80">
        <f>SUM(V88:X89)</f>
        <v>6</v>
      </c>
      <c r="Z88" s="82" t="s">
        <v>7</v>
      </c>
      <c r="AA88" s="84"/>
      <c r="AB88" s="86" t="s">
        <v>105</v>
      </c>
      <c r="AC88" s="95" t="s">
        <v>299</v>
      </c>
      <c r="AD88" s="95" t="s">
        <v>72</v>
      </c>
      <c r="AE88" s="95" t="s">
        <v>178</v>
      </c>
      <c r="AF88" s="98" t="s">
        <v>74</v>
      </c>
      <c r="AG88" s="119"/>
      <c r="AH88" s="86" t="s">
        <v>102</v>
      </c>
      <c r="AI88" s="95" t="s">
        <v>103</v>
      </c>
      <c r="AJ88" s="98" t="s">
        <v>26</v>
      </c>
      <c r="AQ88" s="122" t="s">
        <v>27</v>
      </c>
    </row>
    <row r="89" spans="1:43" ht="45" customHeight="1" thickBot="1">
      <c r="A89" s="39"/>
      <c r="B89" s="288"/>
      <c r="C89" s="299"/>
      <c r="D89" s="324"/>
      <c r="E89" s="326"/>
      <c r="F89" s="289"/>
      <c r="G89" s="348"/>
      <c r="H89" s="349"/>
      <c r="I89" s="59" t="s">
        <v>558</v>
      </c>
      <c r="J89" s="60" t="s">
        <v>559</v>
      </c>
      <c r="K89" s="355">
        <v>34</v>
      </c>
      <c r="L89" s="356"/>
      <c r="M89" s="357"/>
      <c r="N89" s="64" t="s">
        <v>256</v>
      </c>
      <c r="O89" s="355" t="s">
        <v>51</v>
      </c>
      <c r="P89" s="356"/>
      <c r="Q89" s="357"/>
      <c r="R89" s="295"/>
      <c r="S89" s="328"/>
      <c r="T89" s="39"/>
      <c r="V89" s="74">
        <f t="shared" ref="V89:V95" si="3">IF(K89="",0,1)</f>
        <v>1</v>
      </c>
      <c r="W89" s="74">
        <f>IF(N89="",0,1)</f>
        <v>1</v>
      </c>
      <c r="X89" s="74">
        <f>IF(O89="",0,1)</f>
        <v>1</v>
      </c>
      <c r="Z89" s="83"/>
      <c r="AA89" s="84"/>
      <c r="AB89" s="87">
        <f>IF($S$88=AB88,2,0)</f>
        <v>0</v>
      </c>
      <c r="AC89" s="96">
        <f>IF($S$88=AC88,1.6,0)</f>
        <v>0</v>
      </c>
      <c r="AD89" s="96">
        <f>IF($S$88=AD88,1.2,0)</f>
        <v>1.2</v>
      </c>
      <c r="AE89" s="96">
        <f>IF($S$88=AE88,0.8,0)</f>
        <v>0</v>
      </c>
      <c r="AF89" s="99">
        <f>IF($S$88=AF88,0,0)</f>
        <v>0</v>
      </c>
      <c r="AG89" s="116"/>
      <c r="AH89" s="87">
        <f>IF($S$88=AH88,1.2,0)</f>
        <v>0</v>
      </c>
      <c r="AI89" s="96">
        <f>IF($S$88=AI88,0.6,0)</f>
        <v>0</v>
      </c>
      <c r="AJ89" s="99">
        <f>IF($S$88=AJ88,0,0)</f>
        <v>0</v>
      </c>
      <c r="AQ89" s="123">
        <f>IF(Y88=6,SUM(AB89:AP89),0)</f>
        <v>1.2</v>
      </c>
    </row>
    <row r="90" spans="1:43" ht="45" customHeight="1" thickBot="1">
      <c r="A90" s="39"/>
      <c r="B90" s="288" t="s">
        <v>151</v>
      </c>
      <c r="C90" s="299"/>
      <c r="D90" s="321" t="s">
        <v>459</v>
      </c>
      <c r="E90" s="323"/>
      <c r="F90" s="323"/>
      <c r="G90" s="323"/>
      <c r="H90" s="323"/>
      <c r="I90" s="323"/>
      <c r="J90" s="322"/>
      <c r="K90" s="275" t="s">
        <v>555</v>
      </c>
      <c r="L90" s="276"/>
      <c r="M90" s="276"/>
      <c r="N90" s="276"/>
      <c r="O90" s="276"/>
      <c r="P90" s="276"/>
      <c r="Q90" s="277"/>
      <c r="R90" s="293" t="s">
        <v>159</v>
      </c>
      <c r="S90" s="327" t="s">
        <v>420</v>
      </c>
      <c r="T90" s="39"/>
      <c r="V90" s="74">
        <f t="shared" si="3"/>
        <v>1</v>
      </c>
      <c r="W90" s="75"/>
      <c r="X90" s="74">
        <f>IF(S90="",0,1)</f>
        <v>1</v>
      </c>
      <c r="Y90" s="80">
        <f>SUM(V90:X95)</f>
        <v>8</v>
      </c>
      <c r="Z90" s="82" t="s">
        <v>423</v>
      </c>
      <c r="AA90" s="84"/>
      <c r="AB90" s="86" t="s">
        <v>420</v>
      </c>
      <c r="AC90" s="95" t="s">
        <v>398</v>
      </c>
      <c r="AD90" s="95" t="s">
        <v>131</v>
      </c>
      <c r="AE90" s="98" t="s">
        <v>212</v>
      </c>
      <c r="AG90" s="116"/>
      <c r="AH90" s="116"/>
      <c r="AQ90" s="122" t="s">
        <v>27</v>
      </c>
    </row>
    <row r="91" spans="1:43" ht="45" customHeight="1" thickBot="1">
      <c r="A91" s="39"/>
      <c r="B91" s="288"/>
      <c r="C91" s="299"/>
      <c r="D91" s="364"/>
      <c r="E91" s="282" t="s">
        <v>421</v>
      </c>
      <c r="F91" s="283"/>
      <c r="G91" s="283"/>
      <c r="H91" s="283"/>
      <c r="I91" s="283"/>
      <c r="J91" s="284"/>
      <c r="K91" s="285" t="s">
        <v>66</v>
      </c>
      <c r="L91" s="286"/>
      <c r="M91" s="286"/>
      <c r="N91" s="286"/>
      <c r="O91" s="286"/>
      <c r="P91" s="286"/>
      <c r="Q91" s="287"/>
      <c r="R91" s="294"/>
      <c r="S91" s="350"/>
      <c r="T91" s="39"/>
      <c r="V91" s="74">
        <f t="shared" si="3"/>
        <v>1</v>
      </c>
      <c r="W91" s="75"/>
      <c r="Z91" s="83"/>
      <c r="AA91" s="84"/>
      <c r="AB91" s="87">
        <f>IF($S$90=AB90,2,0)</f>
        <v>2</v>
      </c>
      <c r="AC91" s="96">
        <f>IF($S$90=AC90,1,0)</f>
        <v>0</v>
      </c>
      <c r="AD91" s="96">
        <f>IF($S$90=AD90,1,0)</f>
        <v>0</v>
      </c>
      <c r="AE91" s="99">
        <f>IF($S$90=AE90,0,0)</f>
        <v>0</v>
      </c>
      <c r="AG91" s="116"/>
      <c r="AH91" s="116"/>
      <c r="AQ91" s="123">
        <f>IF(Y90=8,SUM(AB91:AP91),0)</f>
        <v>2</v>
      </c>
    </row>
    <row r="92" spans="1:43" ht="45" customHeight="1">
      <c r="A92" s="39"/>
      <c r="B92" s="288"/>
      <c r="C92" s="299"/>
      <c r="D92" s="364"/>
      <c r="E92" s="319" t="s">
        <v>589</v>
      </c>
      <c r="F92" s="310">
        <f>IF(AND(B90="○"),2,"-")</f>
        <v>2</v>
      </c>
      <c r="G92" s="290">
        <f>IF(AND(B90="○"),AQ91,"-")</f>
        <v>2</v>
      </c>
      <c r="H92" s="272"/>
      <c r="I92" s="222" t="s">
        <v>71</v>
      </c>
      <c r="J92" s="222"/>
      <c r="K92" s="269" t="s">
        <v>560</v>
      </c>
      <c r="L92" s="227"/>
      <c r="M92" s="227"/>
      <c r="N92" s="227"/>
      <c r="O92" s="227"/>
      <c r="P92" s="227"/>
      <c r="Q92" s="228"/>
      <c r="R92" s="294"/>
      <c r="S92" s="350"/>
      <c r="T92" s="39"/>
      <c r="V92" s="74">
        <f t="shared" si="3"/>
        <v>1</v>
      </c>
      <c r="W92" s="75"/>
      <c r="Z92" s="83"/>
      <c r="AA92" s="84"/>
      <c r="AG92" s="116"/>
      <c r="AH92" s="116"/>
    </row>
    <row r="93" spans="1:43" ht="45" customHeight="1">
      <c r="A93" s="39"/>
      <c r="B93" s="288"/>
      <c r="C93" s="299"/>
      <c r="D93" s="364"/>
      <c r="E93" s="351"/>
      <c r="F93" s="311"/>
      <c r="G93" s="291"/>
      <c r="H93" s="273"/>
      <c r="I93" s="222" t="s">
        <v>279</v>
      </c>
      <c r="J93" s="222"/>
      <c r="K93" s="269" t="s">
        <v>561</v>
      </c>
      <c r="L93" s="227"/>
      <c r="M93" s="227"/>
      <c r="N93" s="227"/>
      <c r="O93" s="227"/>
      <c r="P93" s="227"/>
      <c r="Q93" s="228"/>
      <c r="R93" s="294"/>
      <c r="S93" s="350"/>
      <c r="T93" s="39"/>
      <c r="V93" s="74">
        <f t="shared" si="3"/>
        <v>1</v>
      </c>
      <c r="W93" s="75"/>
      <c r="Z93" s="83"/>
      <c r="AA93" s="84"/>
      <c r="AG93" s="116"/>
      <c r="AH93" s="116"/>
    </row>
    <row r="94" spans="1:43" ht="45" customHeight="1">
      <c r="A94" s="39"/>
      <c r="B94" s="288"/>
      <c r="C94" s="299"/>
      <c r="D94" s="364"/>
      <c r="E94" s="351"/>
      <c r="F94" s="311"/>
      <c r="G94" s="291"/>
      <c r="H94" s="273"/>
      <c r="I94" s="224" t="s">
        <v>465</v>
      </c>
      <c r="J94" s="225"/>
      <c r="K94" s="226">
        <v>45017</v>
      </c>
      <c r="L94" s="369"/>
      <c r="M94" s="370"/>
      <c r="N94" s="42" t="s">
        <v>208</v>
      </c>
      <c r="O94" s="226">
        <v>45366</v>
      </c>
      <c r="P94" s="369"/>
      <c r="Q94" s="370"/>
      <c r="R94" s="294"/>
      <c r="S94" s="350"/>
      <c r="T94" s="39"/>
      <c r="V94" s="74">
        <f t="shared" si="3"/>
        <v>1</v>
      </c>
      <c r="W94" s="74">
        <f>IF(O94="",0,1)</f>
        <v>1</v>
      </c>
      <c r="Z94" s="83"/>
      <c r="AA94" s="84"/>
      <c r="AG94" s="116"/>
      <c r="AH94" s="116"/>
    </row>
    <row r="95" spans="1:43" ht="45" customHeight="1" thickBot="1">
      <c r="A95" s="39"/>
      <c r="B95" s="288"/>
      <c r="C95" s="299"/>
      <c r="D95" s="364"/>
      <c r="E95" s="320"/>
      <c r="F95" s="312"/>
      <c r="G95" s="292"/>
      <c r="H95" s="274"/>
      <c r="I95" s="236" t="s">
        <v>200</v>
      </c>
      <c r="J95" s="236"/>
      <c r="K95" s="269">
        <v>12345678</v>
      </c>
      <c r="L95" s="227"/>
      <c r="M95" s="227"/>
      <c r="N95" s="227"/>
      <c r="O95" s="227"/>
      <c r="P95" s="227"/>
      <c r="Q95" s="228"/>
      <c r="R95" s="295"/>
      <c r="S95" s="328"/>
      <c r="T95" s="39"/>
      <c r="V95" s="74">
        <f t="shared" si="3"/>
        <v>1</v>
      </c>
      <c r="W95" s="77"/>
      <c r="AA95" s="84"/>
      <c r="AG95" s="116"/>
      <c r="AH95" s="116"/>
    </row>
    <row r="96" spans="1:43" ht="45" customHeight="1" thickBot="1">
      <c r="A96" s="39"/>
      <c r="B96" s="288" t="s">
        <v>151</v>
      </c>
      <c r="C96" s="299"/>
      <c r="D96" s="364"/>
      <c r="E96" s="358" t="s">
        <v>590</v>
      </c>
      <c r="F96" s="289">
        <f>IF(AND(B96="○"),3,"-")</f>
        <v>3</v>
      </c>
      <c r="G96" s="290">
        <f>IF(AND(B96="○"),AQ97,"-")</f>
        <v>3</v>
      </c>
      <c r="H96" s="272"/>
      <c r="I96" s="232" t="s">
        <v>35</v>
      </c>
      <c r="J96" s="233"/>
      <c r="K96" s="275" t="s">
        <v>32</v>
      </c>
      <c r="L96" s="276"/>
      <c r="M96" s="276"/>
      <c r="N96" s="276"/>
      <c r="O96" s="276"/>
      <c r="P96" s="276"/>
      <c r="Q96" s="277"/>
      <c r="R96" s="293" t="s">
        <v>159</v>
      </c>
      <c r="S96" s="327" t="s">
        <v>14</v>
      </c>
      <c r="T96" s="39"/>
      <c r="V96" s="74">
        <f>IF(AND(K96&lt;&gt;""),1,0)</f>
        <v>1</v>
      </c>
      <c r="W96" s="75"/>
      <c r="X96" s="74">
        <f>IF(S96="",0,1)</f>
        <v>1</v>
      </c>
      <c r="Y96" s="80">
        <f>SUM(V96:X97)</f>
        <v>3</v>
      </c>
      <c r="Z96" s="82" t="s">
        <v>47</v>
      </c>
      <c r="AB96" s="92" t="s">
        <v>14</v>
      </c>
      <c r="AC96" s="102" t="s">
        <v>399</v>
      </c>
      <c r="AD96" s="102" t="s">
        <v>244</v>
      </c>
      <c r="AE96" s="102" t="s">
        <v>400</v>
      </c>
      <c r="AF96" s="102" t="s">
        <v>123</v>
      </c>
      <c r="AG96" s="102" t="s">
        <v>401</v>
      </c>
      <c r="AH96" s="120" t="s">
        <v>55</v>
      </c>
      <c r="AQ96" s="122" t="s">
        <v>27</v>
      </c>
    </row>
    <row r="97" spans="1:43" ht="45" customHeight="1" thickBot="1">
      <c r="A97" s="39"/>
      <c r="B97" s="288"/>
      <c r="C97" s="299"/>
      <c r="D97" s="364"/>
      <c r="E97" s="359"/>
      <c r="F97" s="289"/>
      <c r="G97" s="292"/>
      <c r="H97" s="274"/>
      <c r="I97" s="236" t="s">
        <v>118</v>
      </c>
      <c r="J97" s="236"/>
      <c r="K97" s="278">
        <v>89</v>
      </c>
      <c r="L97" s="279"/>
      <c r="M97" s="279"/>
      <c r="N97" s="279"/>
      <c r="O97" s="279"/>
      <c r="P97" s="279"/>
      <c r="Q97" s="62" t="s">
        <v>9</v>
      </c>
      <c r="R97" s="295"/>
      <c r="S97" s="328"/>
      <c r="T97" s="39"/>
      <c r="V97" s="74">
        <f>IF(AND(K97&lt;&gt;""),1,0)</f>
        <v>1</v>
      </c>
      <c r="W97" s="77"/>
      <c r="Z97" s="83"/>
      <c r="AB97" s="87">
        <f>IF($S$96=AB96,3,0)</f>
        <v>3</v>
      </c>
      <c r="AC97" s="96">
        <f>IF($S$96=AC96,2.5,0)</f>
        <v>0</v>
      </c>
      <c r="AD97" s="96">
        <f>IF($S$96=AD96,2,0)</f>
        <v>0</v>
      </c>
      <c r="AE97" s="96">
        <f>IF($S$96=AE96,1.5,0)</f>
        <v>0</v>
      </c>
      <c r="AF97" s="96">
        <f>IF($S$96=AF96,1,0)</f>
        <v>0</v>
      </c>
      <c r="AG97" s="96">
        <f>IF($S$96=AG96,0.5,0)</f>
        <v>0</v>
      </c>
      <c r="AH97" s="99">
        <f>IF($S$96=AH96,0,0)</f>
        <v>0</v>
      </c>
      <c r="AQ97" s="123">
        <f>IF(Y96=3,SUM(AB97:AP97),0)</f>
        <v>3</v>
      </c>
    </row>
    <row r="98" spans="1:43" ht="45" customHeight="1" thickBot="1">
      <c r="A98" s="39"/>
      <c r="B98" s="288" t="s">
        <v>151</v>
      </c>
      <c r="C98" s="299"/>
      <c r="D98" s="364"/>
      <c r="E98" s="358" t="s">
        <v>591</v>
      </c>
      <c r="F98" s="289">
        <f>IF(AND(B98="○"),1,"-")</f>
        <v>1</v>
      </c>
      <c r="G98" s="290">
        <f>IF(AND(B98="○"),AQ99,"-")</f>
        <v>1</v>
      </c>
      <c r="H98" s="272"/>
      <c r="I98" s="280" t="s">
        <v>319</v>
      </c>
      <c r="J98" s="280"/>
      <c r="K98" s="352" t="s">
        <v>234</v>
      </c>
      <c r="L98" s="354"/>
      <c r="M98" s="352" t="s">
        <v>240</v>
      </c>
      <c r="N98" s="354"/>
      <c r="O98" s="352" t="s">
        <v>239</v>
      </c>
      <c r="P98" s="353"/>
      <c r="Q98" s="354"/>
      <c r="R98" s="293" t="s">
        <v>159</v>
      </c>
      <c r="S98" s="327" t="s">
        <v>124</v>
      </c>
      <c r="T98" s="39"/>
      <c r="V98" s="75"/>
      <c r="W98" s="75"/>
      <c r="X98" s="74">
        <f>IF(S98="",0,1)</f>
        <v>1</v>
      </c>
      <c r="Y98" s="80">
        <f>SUM(V98:X99)</f>
        <v>4</v>
      </c>
      <c r="Z98" s="82" t="s">
        <v>158</v>
      </c>
      <c r="AA98" s="84"/>
      <c r="AB98" s="90" t="s">
        <v>124</v>
      </c>
      <c r="AC98" s="100" t="s">
        <v>125</v>
      </c>
      <c r="AD98" s="110" t="s">
        <v>113</v>
      </c>
      <c r="AE98" s="116"/>
      <c r="AF98" s="116"/>
      <c r="AG98" s="116"/>
      <c r="AQ98" s="122" t="s">
        <v>27</v>
      </c>
    </row>
    <row r="99" spans="1:43" ht="70.5" customHeight="1" thickBot="1">
      <c r="A99" s="39"/>
      <c r="B99" s="288"/>
      <c r="C99" s="299"/>
      <c r="D99" s="364"/>
      <c r="E99" s="359"/>
      <c r="F99" s="289"/>
      <c r="G99" s="292"/>
      <c r="H99" s="274"/>
      <c r="I99" s="267" t="s">
        <v>562</v>
      </c>
      <c r="J99" s="268"/>
      <c r="K99" s="355">
        <v>50</v>
      </c>
      <c r="L99" s="357"/>
      <c r="M99" s="355">
        <v>50</v>
      </c>
      <c r="N99" s="357"/>
      <c r="O99" s="366">
        <f>M99/K99</f>
        <v>1</v>
      </c>
      <c r="P99" s="367"/>
      <c r="Q99" s="368"/>
      <c r="R99" s="295"/>
      <c r="S99" s="328"/>
      <c r="T99" s="39"/>
      <c r="V99" s="74">
        <f>IF(I99="",0,1)</f>
        <v>1</v>
      </c>
      <c r="W99" s="74">
        <f>IF(K99="",0,1)</f>
        <v>1</v>
      </c>
      <c r="X99" s="74">
        <f>IF(M99="",0,1)</f>
        <v>1</v>
      </c>
      <c r="Z99" s="83"/>
      <c r="AA99" s="84"/>
      <c r="AB99" s="93">
        <f>IF($S$98=AB98,1,0)</f>
        <v>1</v>
      </c>
      <c r="AC99" s="103">
        <f>IF($S$98=AC98,0.5,0)</f>
        <v>0</v>
      </c>
      <c r="AD99" s="112">
        <f>IF($S$98=AD98,0,0)</f>
        <v>0</v>
      </c>
      <c r="AE99" s="116"/>
      <c r="AF99" s="116"/>
      <c r="AG99" s="116"/>
      <c r="AQ99" s="123">
        <f>IF(Y98=4,SUM(AB99:AP99),0)</f>
        <v>1</v>
      </c>
    </row>
    <row r="100" spans="1:43" ht="45" customHeight="1" thickBot="1">
      <c r="A100" s="39"/>
      <c r="B100" s="288" t="s">
        <v>151</v>
      </c>
      <c r="C100" s="299"/>
      <c r="D100" s="364"/>
      <c r="E100" s="358" t="s">
        <v>592</v>
      </c>
      <c r="F100" s="289">
        <f>IF(AND(B100="○"),2,"-")</f>
        <v>2</v>
      </c>
      <c r="G100" s="290">
        <f>IF(AND(B100="○"),AQ101,"-")</f>
        <v>2</v>
      </c>
      <c r="H100" s="272"/>
      <c r="I100" s="321" t="s">
        <v>87</v>
      </c>
      <c r="J100" s="323"/>
      <c r="K100" s="323"/>
      <c r="L100" s="323"/>
      <c r="M100" s="323"/>
      <c r="N100" s="323"/>
      <c r="O100" s="323"/>
      <c r="P100" s="323"/>
      <c r="Q100" s="322"/>
      <c r="R100" s="68" t="s">
        <v>235</v>
      </c>
      <c r="S100" s="296" t="s">
        <v>180</v>
      </c>
      <c r="T100" s="39"/>
      <c r="V100" s="75"/>
      <c r="W100" s="75"/>
      <c r="X100" s="74">
        <f>IF(S100="",0,1)</f>
        <v>1</v>
      </c>
      <c r="Y100" s="80">
        <f>SUM(V100:X101)</f>
        <v>1</v>
      </c>
      <c r="Z100" s="82" t="s">
        <v>188</v>
      </c>
      <c r="AA100" s="84"/>
      <c r="AB100" s="92" t="s">
        <v>180</v>
      </c>
      <c r="AC100" s="102" t="s">
        <v>181</v>
      </c>
      <c r="AD100" s="102" t="s">
        <v>182</v>
      </c>
      <c r="AE100" s="102" t="s">
        <v>183</v>
      </c>
      <c r="AF100" s="102" t="s">
        <v>185</v>
      </c>
      <c r="AG100" s="102" t="s">
        <v>186</v>
      </c>
      <c r="AH100" s="102" t="s">
        <v>187</v>
      </c>
      <c r="AI100" s="102" t="s">
        <v>96</v>
      </c>
      <c r="AJ100" s="102" t="s">
        <v>99</v>
      </c>
      <c r="AK100" s="102" t="s">
        <v>189</v>
      </c>
      <c r="AL100" s="102" t="s">
        <v>191</v>
      </c>
      <c r="AM100" s="102" t="s">
        <v>193</v>
      </c>
      <c r="AN100" s="102" t="s">
        <v>194</v>
      </c>
      <c r="AO100" s="102" t="s">
        <v>469</v>
      </c>
      <c r="AP100" s="120" t="s">
        <v>195</v>
      </c>
      <c r="AQ100" s="122" t="s">
        <v>27</v>
      </c>
    </row>
    <row r="101" spans="1:43" ht="45" customHeight="1" thickBot="1">
      <c r="A101" s="39"/>
      <c r="B101" s="288"/>
      <c r="C101" s="299"/>
      <c r="D101" s="365"/>
      <c r="E101" s="359"/>
      <c r="F101" s="289"/>
      <c r="G101" s="292"/>
      <c r="H101" s="274"/>
      <c r="I101" s="324"/>
      <c r="J101" s="325"/>
      <c r="K101" s="325"/>
      <c r="L101" s="325"/>
      <c r="M101" s="325"/>
      <c r="N101" s="325"/>
      <c r="O101" s="325"/>
      <c r="P101" s="325"/>
      <c r="Q101" s="326"/>
      <c r="R101" s="68" t="s">
        <v>58</v>
      </c>
      <c r="S101" s="296"/>
      <c r="T101" s="39"/>
      <c r="V101" s="75"/>
      <c r="W101" s="75"/>
      <c r="Z101" s="83"/>
      <c r="AA101" s="84"/>
      <c r="AB101" s="87">
        <f>IF($S$100=AB100,2,0)</f>
        <v>2</v>
      </c>
      <c r="AC101" s="96">
        <f>IF($S$100=AC100,1,0)</f>
        <v>0</v>
      </c>
      <c r="AD101" s="96">
        <f>IF($S$100=AD100,2,0)</f>
        <v>0</v>
      </c>
      <c r="AE101" s="96">
        <f>IF($S$100=AE100,2,0)</f>
        <v>0</v>
      </c>
      <c r="AF101" s="96">
        <f>IF($S$100=AF100,2,0)</f>
        <v>0</v>
      </c>
      <c r="AG101" s="96">
        <f>IF($S$100=AG100,2,0)</f>
        <v>0</v>
      </c>
      <c r="AH101" s="96">
        <f>IF($S$100=AH100,2,0)</f>
        <v>0</v>
      </c>
      <c r="AI101" s="96">
        <f>IF($S$100=AI100,1,0)</f>
        <v>0</v>
      </c>
      <c r="AJ101" s="96">
        <f>IF($S$100=AJ100,2,0)</f>
        <v>0</v>
      </c>
      <c r="AK101" s="96">
        <f>IF($S$100=AK100,2,0)</f>
        <v>0</v>
      </c>
      <c r="AL101" s="96">
        <f>IF($S$100=AL100,2,0)</f>
        <v>0</v>
      </c>
      <c r="AM101" s="96">
        <f>IF($S$100=AM100,2,0)</f>
        <v>0</v>
      </c>
      <c r="AN101" s="96">
        <f>IF($S$100=AN100,1,0)</f>
        <v>0</v>
      </c>
      <c r="AO101" s="96">
        <f>IF($S$100=AO100,2,0)</f>
        <v>0</v>
      </c>
      <c r="AP101" s="99">
        <f>IF($S$100=AP100,0,0)</f>
        <v>0</v>
      </c>
      <c r="AQ101" s="123">
        <f>IF(Y100=1,SUM(AB101:AP101),0)</f>
        <v>2</v>
      </c>
    </row>
    <row r="102" spans="1:43" ht="45" customHeight="1" thickBot="1">
      <c r="A102" s="39"/>
      <c r="B102" s="288" t="s">
        <v>151</v>
      </c>
      <c r="C102" s="299"/>
      <c r="D102" s="236" t="s">
        <v>593</v>
      </c>
      <c r="E102" s="236"/>
      <c r="F102" s="289">
        <f>IF(AND(B102="○"),1,"-")</f>
        <v>1</v>
      </c>
      <c r="G102" s="290">
        <f>IF(AND(B102="○"),AQ103,"-")</f>
        <v>0.5</v>
      </c>
      <c r="H102" s="272"/>
      <c r="I102" s="232" t="s">
        <v>309</v>
      </c>
      <c r="J102" s="233"/>
      <c r="K102" s="232" t="s">
        <v>245</v>
      </c>
      <c r="L102" s="266"/>
      <c r="M102" s="266"/>
      <c r="N102" s="266"/>
      <c r="O102" s="266"/>
      <c r="P102" s="266"/>
      <c r="Q102" s="233"/>
      <c r="R102" s="68" t="s">
        <v>235</v>
      </c>
      <c r="S102" s="296" t="s">
        <v>176</v>
      </c>
      <c r="T102" s="39"/>
      <c r="V102" s="74">
        <f>IF(I103="",0,1)</f>
        <v>1</v>
      </c>
      <c r="W102" s="74">
        <f>IF(K103="",0,1)</f>
        <v>1</v>
      </c>
      <c r="X102" s="74">
        <f>IF(S102="",0,1)</f>
        <v>1</v>
      </c>
      <c r="Y102" s="80">
        <f>SUM(V102:X103)</f>
        <v>3</v>
      </c>
      <c r="Z102" s="82" t="s">
        <v>47</v>
      </c>
      <c r="AA102" s="84"/>
      <c r="AB102" s="94" t="s">
        <v>179</v>
      </c>
      <c r="AC102" s="104" t="s">
        <v>176</v>
      </c>
      <c r="AD102" s="113" t="s">
        <v>97</v>
      </c>
      <c r="AE102" s="116"/>
      <c r="AF102" s="116"/>
      <c r="AG102" s="116"/>
      <c r="AQ102" s="122" t="s">
        <v>27</v>
      </c>
    </row>
    <row r="103" spans="1:43" ht="45" customHeight="1" thickBot="1">
      <c r="A103" s="39"/>
      <c r="B103" s="288"/>
      <c r="C103" s="300"/>
      <c r="D103" s="236"/>
      <c r="E103" s="236"/>
      <c r="F103" s="289"/>
      <c r="G103" s="292"/>
      <c r="H103" s="274"/>
      <c r="I103" s="267" t="s">
        <v>563</v>
      </c>
      <c r="J103" s="268"/>
      <c r="K103" s="269" t="s">
        <v>566</v>
      </c>
      <c r="L103" s="227"/>
      <c r="M103" s="227"/>
      <c r="N103" s="227"/>
      <c r="O103" s="227"/>
      <c r="P103" s="227"/>
      <c r="Q103" s="228"/>
      <c r="R103" s="68" t="s">
        <v>58</v>
      </c>
      <c r="S103" s="296"/>
      <c r="T103" s="39"/>
      <c r="V103" s="75"/>
      <c r="W103" s="75"/>
      <c r="Z103" s="83"/>
      <c r="AA103" s="84"/>
      <c r="AB103" s="87">
        <f>IF($S$102=AB102,1,0)</f>
        <v>0</v>
      </c>
      <c r="AC103" s="96">
        <f>IF($S$102=AC102,0.5,0)</f>
        <v>0.5</v>
      </c>
      <c r="AD103" s="99">
        <f>IF($S$102=AD102,0,0)</f>
        <v>0</v>
      </c>
      <c r="AE103" s="116"/>
      <c r="AF103" s="116"/>
      <c r="AG103" s="116"/>
      <c r="AQ103" s="123">
        <f>IF(Y102=3,SUM(AB103:AO103),0)</f>
        <v>0.5</v>
      </c>
    </row>
    <row r="104" spans="1:43" ht="45" customHeight="1" thickBot="1">
      <c r="A104" s="39"/>
      <c r="B104" s="288" t="s">
        <v>151</v>
      </c>
      <c r="C104" s="175"/>
      <c r="D104" s="236" t="s">
        <v>594</v>
      </c>
      <c r="E104" s="236"/>
      <c r="F104" s="289">
        <f>IF(AND(B104="○"),1,"-")</f>
        <v>1</v>
      </c>
      <c r="G104" s="290">
        <f>IF(AND(B104="○"),AQ105,"-")</f>
        <v>1</v>
      </c>
      <c r="H104" s="272"/>
      <c r="I104" s="232" t="s">
        <v>564</v>
      </c>
      <c r="J104" s="233"/>
      <c r="K104" s="232" t="s">
        <v>245</v>
      </c>
      <c r="L104" s="266"/>
      <c r="M104" s="266"/>
      <c r="N104" s="266"/>
      <c r="O104" s="266"/>
      <c r="P104" s="266"/>
      <c r="Q104" s="233"/>
      <c r="R104" s="68" t="s">
        <v>235</v>
      </c>
      <c r="S104" s="296" t="s">
        <v>565</v>
      </c>
      <c r="T104" s="39"/>
      <c r="V104" s="74">
        <f>IF(I105="",0,1)</f>
        <v>1</v>
      </c>
      <c r="W104" s="74">
        <f>IF(K105="",0,1)</f>
        <v>1</v>
      </c>
      <c r="X104" s="74">
        <f>IF(S104="",0,1)</f>
        <v>1</v>
      </c>
      <c r="Y104" s="80">
        <f>SUM(V104:X105)</f>
        <v>3</v>
      </c>
      <c r="Z104" s="82" t="s">
        <v>47</v>
      </c>
      <c r="AA104" s="84"/>
      <c r="AB104" s="94" t="s">
        <v>518</v>
      </c>
      <c r="AC104" s="104" t="s">
        <v>519</v>
      </c>
      <c r="AD104" s="113" t="s">
        <v>97</v>
      </c>
      <c r="AE104" s="116"/>
      <c r="AF104" s="116"/>
      <c r="AG104" s="116"/>
      <c r="AQ104" s="122" t="s">
        <v>27</v>
      </c>
    </row>
    <row r="105" spans="1:43" ht="45" customHeight="1" thickBot="1">
      <c r="A105" s="39"/>
      <c r="B105" s="288"/>
      <c r="C105" s="175"/>
      <c r="D105" s="236"/>
      <c r="E105" s="236"/>
      <c r="F105" s="289"/>
      <c r="G105" s="292"/>
      <c r="H105" s="274"/>
      <c r="I105" s="267" t="s">
        <v>567</v>
      </c>
      <c r="J105" s="268"/>
      <c r="K105" s="269" t="s">
        <v>566</v>
      </c>
      <c r="L105" s="227"/>
      <c r="M105" s="227"/>
      <c r="N105" s="227"/>
      <c r="O105" s="227"/>
      <c r="P105" s="227"/>
      <c r="Q105" s="228"/>
      <c r="R105" s="68" t="s">
        <v>58</v>
      </c>
      <c r="S105" s="296"/>
      <c r="T105" s="39"/>
      <c r="V105" s="75"/>
      <c r="W105" s="75"/>
      <c r="Z105" s="83"/>
      <c r="AA105" s="84"/>
      <c r="AB105" s="87">
        <f>IF($S$104=AB104,1,0)</f>
        <v>1</v>
      </c>
      <c r="AC105" s="96">
        <f>IF($S$104=AC104,0.5,0)</f>
        <v>0</v>
      </c>
      <c r="AD105" s="99">
        <f>IF($S$104=AD104,0,0)</f>
        <v>0</v>
      </c>
      <c r="AE105" s="116"/>
      <c r="AF105" s="116"/>
      <c r="AG105" s="116"/>
      <c r="AQ105" s="123">
        <f>IF(Y104=3,SUM(AB105:AO105),0)</f>
        <v>1</v>
      </c>
    </row>
  </sheetData>
  <mergeCells count="323">
    <mergeCell ref="C5:E5"/>
    <mergeCell ref="F5:J5"/>
    <mergeCell ref="P5:R5"/>
    <mergeCell ref="F7:S8"/>
    <mergeCell ref="C9:E9"/>
    <mergeCell ref="G9:H9"/>
    <mergeCell ref="I9:S9"/>
    <mergeCell ref="C3:E3"/>
    <mergeCell ref="F3:J3"/>
    <mergeCell ref="P3:R3"/>
    <mergeCell ref="C4:E4"/>
    <mergeCell ref="F4:J4"/>
    <mergeCell ref="P4:R4"/>
    <mergeCell ref="S10:S14"/>
    <mergeCell ref="I11:J11"/>
    <mergeCell ref="K11:Q11"/>
    <mergeCell ref="I12:J12"/>
    <mergeCell ref="K12:M12"/>
    <mergeCell ref="O12:Q12"/>
    <mergeCell ref="I13:J13"/>
    <mergeCell ref="K13:Q13"/>
    <mergeCell ref="B10:B14"/>
    <mergeCell ref="C10:C53"/>
    <mergeCell ref="D10:E14"/>
    <mergeCell ref="F10:F14"/>
    <mergeCell ref="G10:H14"/>
    <mergeCell ref="I10:J10"/>
    <mergeCell ref="I14:J14"/>
    <mergeCell ref="I18:J18"/>
    <mergeCell ref="B23:B24"/>
    <mergeCell ref="D23:E24"/>
    <mergeCell ref="I27:Q28"/>
    <mergeCell ref="K14:Q14"/>
    <mergeCell ref="B15:B16"/>
    <mergeCell ref="D15:E16"/>
    <mergeCell ref="F15:F16"/>
    <mergeCell ref="G15:H16"/>
    <mergeCell ref="K10:Q10"/>
    <mergeCell ref="R10:R14"/>
    <mergeCell ref="K18:Q18"/>
    <mergeCell ref="B19:B20"/>
    <mergeCell ref="D19:E20"/>
    <mergeCell ref="F19:F20"/>
    <mergeCell ref="G19:H20"/>
    <mergeCell ref="I19:J19"/>
    <mergeCell ref="K19:Q19"/>
    <mergeCell ref="S15:S16"/>
    <mergeCell ref="I16:J16"/>
    <mergeCell ref="K16:P16"/>
    <mergeCell ref="B17:B18"/>
    <mergeCell ref="D17:E18"/>
    <mergeCell ref="F17:F18"/>
    <mergeCell ref="G17:H18"/>
    <mergeCell ref="I17:J17"/>
    <mergeCell ref="K17:Q17"/>
    <mergeCell ref="S17:S18"/>
    <mergeCell ref="I15:J15"/>
    <mergeCell ref="K15:Q15"/>
    <mergeCell ref="S19:S20"/>
    <mergeCell ref="I20:J20"/>
    <mergeCell ref="K20:Q20"/>
    <mergeCell ref="B21:B22"/>
    <mergeCell ref="D21:E22"/>
    <mergeCell ref="F21:F22"/>
    <mergeCell ref="G21:H22"/>
    <mergeCell ref="I21:Q22"/>
    <mergeCell ref="S21:S22"/>
    <mergeCell ref="F23:F24"/>
    <mergeCell ref="G23:H24"/>
    <mergeCell ref="I23:Q24"/>
    <mergeCell ref="S23:S24"/>
    <mergeCell ref="B25:B26"/>
    <mergeCell ref="D25:E26"/>
    <mergeCell ref="F25:F26"/>
    <mergeCell ref="G25:H26"/>
    <mergeCell ref="I25:Q26"/>
    <mergeCell ref="S25:S26"/>
    <mergeCell ref="S27:S28"/>
    <mergeCell ref="B29:B53"/>
    <mergeCell ref="D29:E53"/>
    <mergeCell ref="F29:F53"/>
    <mergeCell ref="G29:H53"/>
    <mergeCell ref="I29:Q29"/>
    <mergeCell ref="R29:R53"/>
    <mergeCell ref="S29:S53"/>
    <mergeCell ref="B27:B28"/>
    <mergeCell ref="D27:E28"/>
    <mergeCell ref="F27:F28"/>
    <mergeCell ref="G27:H28"/>
    <mergeCell ref="I33:J33"/>
    <mergeCell ref="K33:Q33"/>
    <mergeCell ref="I34:Q34"/>
    <mergeCell ref="I35:J35"/>
    <mergeCell ref="K35:Q35"/>
    <mergeCell ref="I36:J36"/>
    <mergeCell ref="K36:Q36"/>
    <mergeCell ref="I30:J30"/>
    <mergeCell ref="K30:Q30"/>
    <mergeCell ref="I31:J31"/>
    <mergeCell ref="K31:Q31"/>
    <mergeCell ref="I32:J32"/>
    <mergeCell ref="K32:Q32"/>
    <mergeCell ref="I41:J41"/>
    <mergeCell ref="K41:Q41"/>
    <mergeCell ref="I42:J42"/>
    <mergeCell ref="K42:Q42"/>
    <mergeCell ref="I43:J43"/>
    <mergeCell ref="K43:Q43"/>
    <mergeCell ref="I37:J37"/>
    <mergeCell ref="K37:Q37"/>
    <mergeCell ref="I38:J38"/>
    <mergeCell ref="K38:Q38"/>
    <mergeCell ref="I39:Q39"/>
    <mergeCell ref="I40:J40"/>
    <mergeCell ref="K40:Q40"/>
    <mergeCell ref="I48:J48"/>
    <mergeCell ref="K48:Q48"/>
    <mergeCell ref="I49:Q49"/>
    <mergeCell ref="I50:J50"/>
    <mergeCell ref="K50:Q50"/>
    <mergeCell ref="I51:J51"/>
    <mergeCell ref="K51:Q51"/>
    <mergeCell ref="I44:Q44"/>
    <mergeCell ref="I45:J45"/>
    <mergeCell ref="K45:Q45"/>
    <mergeCell ref="I46:J46"/>
    <mergeCell ref="K46:Q46"/>
    <mergeCell ref="I47:J47"/>
    <mergeCell ref="K47:Q47"/>
    <mergeCell ref="I52:J52"/>
    <mergeCell ref="K52:Q52"/>
    <mergeCell ref="I53:J53"/>
    <mergeCell ref="K53:Q53"/>
    <mergeCell ref="B54:B62"/>
    <mergeCell ref="C54:C87"/>
    <mergeCell ref="D54:D62"/>
    <mergeCell ref="E54:E55"/>
    <mergeCell ref="F54:F62"/>
    <mergeCell ref="G54:G62"/>
    <mergeCell ref="E56:E58"/>
    <mergeCell ref="H56:H58"/>
    <mergeCell ref="K56:Q56"/>
    <mergeCell ref="E61:E62"/>
    <mergeCell ref="H61:H62"/>
    <mergeCell ref="I61:Q62"/>
    <mergeCell ref="B73:B74"/>
    <mergeCell ref="D73:E74"/>
    <mergeCell ref="F73:F74"/>
    <mergeCell ref="G73:H74"/>
    <mergeCell ref="I73:Q74"/>
    <mergeCell ref="B77:B78"/>
    <mergeCell ref="D77:E78"/>
    <mergeCell ref="F77:F78"/>
    <mergeCell ref="S56:S58"/>
    <mergeCell ref="K57:Q57"/>
    <mergeCell ref="K58:Q58"/>
    <mergeCell ref="H54:H55"/>
    <mergeCell ref="I54:J54"/>
    <mergeCell ref="K54:Q54"/>
    <mergeCell ref="S54:S55"/>
    <mergeCell ref="I55:J55"/>
    <mergeCell ref="K55:Q55"/>
    <mergeCell ref="S61:S62"/>
    <mergeCell ref="D63:E64"/>
    <mergeCell ref="F63:F64"/>
    <mergeCell ref="G63:G64"/>
    <mergeCell ref="I63:Q63"/>
    <mergeCell ref="E59:E60"/>
    <mergeCell ref="H59:H60"/>
    <mergeCell ref="I59:J60"/>
    <mergeCell ref="K59:Q59"/>
    <mergeCell ref="S59:S60"/>
    <mergeCell ref="K60:Q60"/>
    <mergeCell ref="AP63:AP64"/>
    <mergeCell ref="I64:Q64"/>
    <mergeCell ref="B65:B72"/>
    <mergeCell ref="D65:E72"/>
    <mergeCell ref="F65:F72"/>
    <mergeCell ref="G65:G72"/>
    <mergeCell ref="H65:H68"/>
    <mergeCell ref="K65:M65"/>
    <mergeCell ref="N65:Q65"/>
    <mergeCell ref="R65:R72"/>
    <mergeCell ref="S73:S74"/>
    <mergeCell ref="H69:H72"/>
    <mergeCell ref="K69:M69"/>
    <mergeCell ref="N69:Q69"/>
    <mergeCell ref="K70:M70"/>
    <mergeCell ref="N70:Q70"/>
    <mergeCell ref="I71:M71"/>
    <mergeCell ref="N71:Q71"/>
    <mergeCell ref="I72:M72"/>
    <mergeCell ref="N72:Q72"/>
    <mergeCell ref="S65:S72"/>
    <mergeCell ref="K66:M66"/>
    <mergeCell ref="N66:Q66"/>
    <mergeCell ref="K67:M67"/>
    <mergeCell ref="N67:Q67"/>
    <mergeCell ref="I68:M68"/>
    <mergeCell ref="N68:Q68"/>
    <mergeCell ref="G77:H78"/>
    <mergeCell ref="I77:Q78"/>
    <mergeCell ref="S77:S78"/>
    <mergeCell ref="B75:B76"/>
    <mergeCell ref="D75:E76"/>
    <mergeCell ref="F75:F76"/>
    <mergeCell ref="G75:H76"/>
    <mergeCell ref="J75:Q75"/>
    <mergeCell ref="S75:S76"/>
    <mergeCell ref="J76:Q76"/>
    <mergeCell ref="B81:B82"/>
    <mergeCell ref="D81:E82"/>
    <mergeCell ref="F81:F82"/>
    <mergeCell ref="G81:H82"/>
    <mergeCell ref="I81:Q82"/>
    <mergeCell ref="S81:S82"/>
    <mergeCell ref="B79:B80"/>
    <mergeCell ref="D79:E80"/>
    <mergeCell ref="F79:F80"/>
    <mergeCell ref="G79:H80"/>
    <mergeCell ref="I79:Q80"/>
    <mergeCell ref="S79:S80"/>
    <mergeCell ref="R83:R85"/>
    <mergeCell ref="S83:S85"/>
    <mergeCell ref="I84:J84"/>
    <mergeCell ref="K84:M84"/>
    <mergeCell ref="O84:Q84"/>
    <mergeCell ref="I85:J85"/>
    <mergeCell ref="K85:Q85"/>
    <mergeCell ref="B83:B85"/>
    <mergeCell ref="D83:E85"/>
    <mergeCell ref="F83:F85"/>
    <mergeCell ref="G83:H85"/>
    <mergeCell ref="I83:J83"/>
    <mergeCell ref="K83:Q83"/>
    <mergeCell ref="S86:S87"/>
    <mergeCell ref="I87:J87"/>
    <mergeCell ref="K87:Q87"/>
    <mergeCell ref="B88:B89"/>
    <mergeCell ref="C88:C103"/>
    <mergeCell ref="D88:E89"/>
    <mergeCell ref="F88:F89"/>
    <mergeCell ref="G88:H89"/>
    <mergeCell ref="K88:M88"/>
    <mergeCell ref="O88:Q88"/>
    <mergeCell ref="B86:B87"/>
    <mergeCell ref="D86:E87"/>
    <mergeCell ref="F86:F87"/>
    <mergeCell ref="G86:H87"/>
    <mergeCell ref="I86:J86"/>
    <mergeCell ref="K86:Q86"/>
    <mergeCell ref="R88:R89"/>
    <mergeCell ref="S88:S89"/>
    <mergeCell ref="K89:M89"/>
    <mergeCell ref="O89:Q89"/>
    <mergeCell ref="B90:B95"/>
    <mergeCell ref="D90:J90"/>
    <mergeCell ref="K90:Q90"/>
    <mergeCell ref="R90:R95"/>
    <mergeCell ref="S90:S95"/>
    <mergeCell ref="D91:D101"/>
    <mergeCell ref="E91:J91"/>
    <mergeCell ref="K91:Q91"/>
    <mergeCell ref="E92:E95"/>
    <mergeCell ref="F92:F95"/>
    <mergeCell ref="G92:H95"/>
    <mergeCell ref="I92:J92"/>
    <mergeCell ref="K92:Q92"/>
    <mergeCell ref="I93:J93"/>
    <mergeCell ref="K93:Q93"/>
    <mergeCell ref="I94:J94"/>
    <mergeCell ref="K94:M94"/>
    <mergeCell ref="O94:Q94"/>
    <mergeCell ref="I95:J95"/>
    <mergeCell ref="K95:Q95"/>
    <mergeCell ref="S100:S101"/>
    <mergeCell ref="R98:R99"/>
    <mergeCell ref="S98:S99"/>
    <mergeCell ref="B96:B97"/>
    <mergeCell ref="E96:E97"/>
    <mergeCell ref="F96:F97"/>
    <mergeCell ref="G96:H97"/>
    <mergeCell ref="I96:J96"/>
    <mergeCell ref="K96:Q96"/>
    <mergeCell ref="R96:R97"/>
    <mergeCell ref="S96:S97"/>
    <mergeCell ref="I97:J97"/>
    <mergeCell ref="K97:P97"/>
    <mergeCell ref="B98:B99"/>
    <mergeCell ref="E98:E99"/>
    <mergeCell ref="F98:F99"/>
    <mergeCell ref="G98:H99"/>
    <mergeCell ref="I98:J98"/>
    <mergeCell ref="K98:L98"/>
    <mergeCell ref="B100:B101"/>
    <mergeCell ref="E100:E101"/>
    <mergeCell ref="F100:F101"/>
    <mergeCell ref="G100:H101"/>
    <mergeCell ref="I100:Q101"/>
    <mergeCell ref="M98:N98"/>
    <mergeCell ref="O98:Q98"/>
    <mergeCell ref="I99:J99"/>
    <mergeCell ref="K99:L99"/>
    <mergeCell ref="M99:N99"/>
    <mergeCell ref="O99:Q99"/>
    <mergeCell ref="I105:J105"/>
    <mergeCell ref="K105:Q105"/>
    <mergeCell ref="S102:S103"/>
    <mergeCell ref="I103:J103"/>
    <mergeCell ref="K103:Q103"/>
    <mergeCell ref="B104:B105"/>
    <mergeCell ref="D104:E105"/>
    <mergeCell ref="F104:F105"/>
    <mergeCell ref="G104:H105"/>
    <mergeCell ref="I104:J104"/>
    <mergeCell ref="K104:Q104"/>
    <mergeCell ref="S104:S105"/>
    <mergeCell ref="B102:B103"/>
    <mergeCell ref="D102:E103"/>
    <mergeCell ref="F102:F103"/>
    <mergeCell ref="G102:H103"/>
    <mergeCell ref="I102:J102"/>
    <mergeCell ref="K102:Q102"/>
  </mergeCells>
  <phoneticPr fontId="90"/>
  <conditionalFormatting sqref="D65 F65 I65:S65 D69">
    <cfRule type="expression" dxfId="38" priority="29">
      <formula>$B$65="-"</formula>
    </cfRule>
  </conditionalFormatting>
  <conditionalFormatting sqref="D63:G64">
    <cfRule type="expression" dxfId="37" priority="40">
      <formula>AND($B$63="-",#REF!="-",$B$64="-")</formula>
    </cfRule>
  </conditionalFormatting>
  <conditionalFormatting sqref="D27:I27 R27:S28 D28:H28">
    <cfRule type="expression" dxfId="36" priority="2">
      <formula>$B$27="-"</formula>
    </cfRule>
  </conditionalFormatting>
  <conditionalFormatting sqref="D90:Q90 E91:Q91 D91:D101">
    <cfRule type="expression" dxfId="35" priority="19">
      <formula>AND($B$90="-",$B$96="-",$B$98="-",$B$100="-")</formula>
    </cfRule>
  </conditionalFormatting>
  <conditionalFormatting sqref="D10:S14">
    <cfRule type="expression" dxfId="34" priority="16">
      <formula>$B$10="-"</formula>
    </cfRule>
  </conditionalFormatting>
  <conditionalFormatting sqref="D15:S16">
    <cfRule type="expression" dxfId="33" priority="37">
      <formula>$B$15="-"</formula>
    </cfRule>
  </conditionalFormatting>
  <conditionalFormatting sqref="D17:S18">
    <cfRule type="expression" dxfId="32" priority="36">
      <formula>$B$17="-"</formula>
    </cfRule>
  </conditionalFormatting>
  <conditionalFormatting sqref="D19:S20">
    <cfRule type="expression" dxfId="31" priority="35">
      <formula>$B$19="-"</formula>
    </cfRule>
  </conditionalFormatting>
  <conditionalFormatting sqref="D21:S22">
    <cfRule type="expression" dxfId="30" priority="34">
      <formula>$B$21="-"</formula>
    </cfRule>
  </conditionalFormatting>
  <conditionalFormatting sqref="D23:S24">
    <cfRule type="expression" dxfId="29" priority="33">
      <formula>$B$23="-"</formula>
    </cfRule>
  </conditionalFormatting>
  <conditionalFormatting sqref="D25:S26">
    <cfRule type="expression" dxfId="28" priority="32">
      <formula>$B$25="-"</formula>
    </cfRule>
  </conditionalFormatting>
  <conditionalFormatting sqref="D29:S53">
    <cfRule type="expression" dxfId="27" priority="30">
      <formula>$B$29="-"</formula>
    </cfRule>
  </conditionalFormatting>
  <conditionalFormatting sqref="D54:S62">
    <cfRule type="expression" dxfId="26" priority="7">
      <formula>$B$54="-"</formula>
    </cfRule>
  </conditionalFormatting>
  <conditionalFormatting sqref="D73:S74">
    <cfRule type="expression" dxfId="25" priority="4">
      <formula>$B$73="-"</formula>
    </cfRule>
  </conditionalFormatting>
  <conditionalFormatting sqref="D75:S76">
    <cfRule type="expression" dxfId="24" priority="28">
      <formula>$B$75="-"</formula>
    </cfRule>
  </conditionalFormatting>
  <conditionalFormatting sqref="D77:S78">
    <cfRule type="expression" dxfId="23" priority="27">
      <formula>$B$77="-"</formula>
    </cfRule>
  </conditionalFormatting>
  <conditionalFormatting sqref="D79:S80">
    <cfRule type="expression" dxfId="22" priority="26">
      <formula>$B$79="-"</formula>
    </cfRule>
  </conditionalFormatting>
  <conditionalFormatting sqref="D81:S82">
    <cfRule type="expression" dxfId="21" priority="25">
      <formula>$B$81="-"</formula>
    </cfRule>
  </conditionalFormatting>
  <conditionalFormatting sqref="D83:S85">
    <cfRule type="expression" dxfId="20" priority="10">
      <formula>$B$83="-"</formula>
    </cfRule>
  </conditionalFormatting>
  <conditionalFormatting sqref="D86:S87">
    <cfRule type="expression" dxfId="19" priority="24">
      <formula>$B$86="-"</formula>
    </cfRule>
  </conditionalFormatting>
  <conditionalFormatting sqref="D88:S88 D89:H89 R89:S89">
    <cfRule type="expression" dxfId="18" priority="23">
      <formula>$B$88="-"</formula>
    </cfRule>
  </conditionalFormatting>
  <conditionalFormatting sqref="D102:S103">
    <cfRule type="expression" dxfId="17" priority="8">
      <formula>$B$102="-"</formula>
    </cfRule>
  </conditionalFormatting>
  <conditionalFormatting sqref="D104:S105">
    <cfRule type="expression" dxfId="16" priority="3">
      <formula>$B$104="-"</formula>
    </cfRule>
  </conditionalFormatting>
  <conditionalFormatting sqref="E96:S97">
    <cfRule type="expression" dxfId="15" priority="21">
      <formula>$B$96="-"</formula>
    </cfRule>
  </conditionalFormatting>
  <conditionalFormatting sqref="E98:S99">
    <cfRule type="expression" dxfId="14" priority="9">
      <formula>$B$98="-"</formula>
    </cfRule>
  </conditionalFormatting>
  <conditionalFormatting sqref="E100:S101">
    <cfRule type="expression" dxfId="13" priority="20">
      <formula>$B$100="-"</formula>
    </cfRule>
  </conditionalFormatting>
  <conditionalFormatting sqref="H63:S63">
    <cfRule type="expression" dxfId="12" priority="39">
      <formula>$B$63="-"</formula>
    </cfRule>
  </conditionalFormatting>
  <conditionalFormatting sqref="H64:S64">
    <cfRule type="expression" dxfId="11" priority="38">
      <formula>$B$64="-"</formula>
    </cfRule>
  </conditionalFormatting>
  <conditionalFormatting sqref="I66:Q72">
    <cfRule type="expression" dxfId="10" priority="11">
      <formula>$B$65="-"</formula>
    </cfRule>
  </conditionalFormatting>
  <conditionalFormatting sqref="I89:Q89">
    <cfRule type="expression" dxfId="9" priority="6">
      <formula>$B$88="-"</formula>
    </cfRule>
  </conditionalFormatting>
  <conditionalFormatting sqref="K30:Q33">
    <cfRule type="expression" dxfId="8" priority="17">
      <formula>$B$32="-"</formula>
    </cfRule>
  </conditionalFormatting>
  <conditionalFormatting sqref="K35:Q38">
    <cfRule type="expression" dxfId="7" priority="15">
      <formula>$B$32="-"</formula>
    </cfRule>
  </conditionalFormatting>
  <conditionalFormatting sqref="K40:Q43">
    <cfRule type="expression" dxfId="6" priority="14">
      <formula>$B$32="-"</formula>
    </cfRule>
  </conditionalFormatting>
  <conditionalFormatting sqref="K45:Q48">
    <cfRule type="expression" dxfId="5" priority="13">
      <formula>$B$32="-"</formula>
    </cfRule>
  </conditionalFormatting>
  <conditionalFormatting sqref="K50:Q53">
    <cfRule type="expression" dxfId="4" priority="12">
      <formula>$B$32="-"</formula>
    </cfRule>
  </conditionalFormatting>
  <conditionalFormatting sqref="K59:Q60">
    <cfRule type="expression" dxfId="3" priority="1">
      <formula>AND(COUNTIF($K$59:$K$60,"*一般事業主行動計画*")&gt;0,COUNTIF($K$59:$K$60,"*えるぼし*")+COUNTIF($K$59:$K$60,"*くるみん*")&gt;0)</formula>
    </cfRule>
  </conditionalFormatting>
  <conditionalFormatting sqref="K87:Q87">
    <cfRule type="expression" dxfId="2" priority="18">
      <formula>$I$87="措置無し"</formula>
    </cfRule>
  </conditionalFormatting>
  <conditionalFormatting sqref="K93:Q93">
    <cfRule type="expression" dxfId="1" priority="5">
      <formula>$B$90="-"</formula>
    </cfRule>
  </conditionalFormatting>
  <conditionalFormatting sqref="R90:S95 E92:Q92 E93:J93 E94:Q95">
    <cfRule type="expression" dxfId="0" priority="22">
      <formula>$B$90="-"</formula>
    </cfRule>
  </conditionalFormatting>
  <printOptions horizontalCentered="1"/>
  <pageMargins left="0.70866141732283472" right="0.31496062992125984" top="0.35433070866141736" bottom="0.15748031496062992" header="0" footer="0.31496062992125984"/>
  <pageSetup paperSize="8" scale="48"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0">
        <x14:dataValidation type="list" allowBlank="1" showInputMessage="1" showErrorMessage="1" xr:uid="{D457D723-7881-4CB2-80EF-8705C2D4E106}">
          <x14:formula1>
            <xm:f>リスト!$AH$4:$AH$6</xm:f>
          </x14:formula1>
          <xm:sqref>S104:S105</xm:sqref>
        </x14:dataValidation>
        <x14:dataValidation type="list" allowBlank="1" showInputMessage="1" showErrorMessage="1" xr:uid="{D1BDEF6A-01C5-4624-9259-0D2F52CB2E7F}">
          <x14:formula1>
            <xm:f>リスト!$U$4:$U$5</xm:f>
          </x14:formula1>
          <xm:sqref>S73:S74</xm:sqref>
        </x14:dataValidation>
        <x14:dataValidation type="list" allowBlank="1" showInputMessage="1" showErrorMessage="1" xr:uid="{683239DF-D052-4CF5-A432-472261F8F5CE}">
          <x14:formula1>
            <xm:f>リスト!$T$4:$T$8</xm:f>
          </x14:formula1>
          <xm:sqref>S65:S72</xm:sqref>
        </x14:dataValidation>
        <x14:dataValidation type="list" allowBlank="1" showInputMessage="1" showErrorMessage="1" xr:uid="{C3E3EFC2-BA84-4DD6-A40E-375163CFEAD9}">
          <x14:formula1>
            <xm:f>リスト!$P$8:$P$17</xm:f>
          </x14:formula1>
          <xm:sqref>K60:Q60</xm:sqref>
        </x14:dataValidation>
        <x14:dataValidation type="list" allowBlank="1" showInputMessage="1" showErrorMessage="1" xr:uid="{145EA52A-19BB-46A5-B430-6F9D1AAE1134}">
          <x14:formula1>
            <xm:f>リスト!$P$9:$P$17</xm:f>
          </x14:formula1>
          <xm:sqref>K59:Q59</xm:sqref>
        </x14:dataValidation>
        <x14:dataValidation type="list" allowBlank="1" showInputMessage="1" showErrorMessage="1" xr:uid="{9CE989C9-A7E3-43E2-97BD-72C4D8C08071}">
          <x14:formula1>
            <xm:f>リスト!$G$4:$G$11</xm:f>
          </x14:formula1>
          <xm:sqref>S15:S16</xm:sqref>
        </x14:dataValidation>
        <x14:dataValidation type="list" allowBlank="1" showInputMessage="1" showErrorMessage="1" xr:uid="{A72774C0-F716-49AE-97B6-F2A473FABAFE}">
          <x14:formula1>
            <xm:f>リスト!$W$4:$W$6</xm:f>
          </x14:formula1>
          <xm:sqref>S77:S78</xm:sqref>
        </x14:dataValidation>
        <x14:dataValidation type="list" allowBlank="1" showInputMessage="1" showErrorMessage="1" xr:uid="{0B42B4D4-6D56-48D1-AAC0-57B1ED0441B4}">
          <x14:formula1>
            <xm:f>リスト!$V$4:$V$6</xm:f>
          </x14:formula1>
          <xm:sqref>S75:S76</xm:sqref>
        </x14:dataValidation>
        <x14:dataValidation type="list" allowBlank="1" showInputMessage="1" showErrorMessage="1" xr:uid="{8E2B4BFD-82F4-42C9-BD98-43E3FA773EC7}">
          <x14:formula1>
            <xm:f>リスト!$V$10:$V$11</xm:f>
          </x14:formula1>
          <xm:sqref>I76</xm:sqref>
        </x14:dataValidation>
        <x14:dataValidation type="list" allowBlank="1" showInputMessage="1" showErrorMessage="1" xr:uid="{E6E9BF2A-E557-42B4-AC9E-60CC05F1FE8C}">
          <x14:formula1>
            <xm:f>リスト!$C$4:$C$5</xm:f>
          </x14:formula1>
          <xm:sqref>K91</xm:sqref>
        </x14:dataValidation>
        <x14:dataValidation type="list" allowBlank="1" showInputMessage="1" showErrorMessage="1" xr:uid="{CDC273BF-5B8F-4418-A0D6-58789BD1B67F}">
          <x14:formula1>
            <xm:f>リスト!$AC$4:$AC$7</xm:f>
          </x14:formula1>
          <xm:sqref>S90:S95</xm:sqref>
        </x14:dataValidation>
        <x14:dataValidation type="list" allowBlank="1" showInputMessage="1" showErrorMessage="1" xr:uid="{736FD469-223B-42B7-A409-CCA579AD63D6}">
          <x14:formula1>
            <xm:f>リスト!$M$5:$M$10</xm:f>
          </x14:formula1>
          <xm:sqref>S29:S53</xm:sqref>
        </x14:dataValidation>
        <x14:dataValidation type="list" allowBlank="1" showInputMessage="1" showErrorMessage="1" xr:uid="{C1B1A206-F487-477E-9459-2EFF356E469C}">
          <x14:formula1>
            <xm:f>リスト!$B$4:$B$5</xm:f>
          </x14:formula1>
          <xm:sqref>B90:B94 B100 B96:B98 B102 B88 B86 B83:B84 B81 B79 B19 B15 B17 B10:B13 B54 B25 B23 B75 B29 B77 B21 B104 B63:B65 B73 B27</xm:sqref>
        </x14:dataValidation>
        <x14:dataValidation type="list" allowBlank="1" showInputMessage="1" showErrorMessage="1" xr:uid="{4D10C384-F4F3-48C1-B298-96A03E198D7C}">
          <x14:formula1>
            <xm:f>リスト!$F$4:$F$6</xm:f>
          </x14:formula1>
          <xm:sqref>S10:S14</xm:sqref>
        </x14:dataValidation>
        <x14:dataValidation type="list" allowBlank="1" showInputMessage="1" showErrorMessage="1" xr:uid="{265D6E2F-AACC-4389-A598-9E736A7F3C13}">
          <x14:formula1>
            <xm:f>リスト!$E$4:$E$19</xm:f>
          </x14:formula1>
          <xm:sqref>K96:Q96 K15:Q15 K18:Q18 K20:Q20</xm:sqref>
        </x14:dataValidation>
        <x14:dataValidation type="list" allowBlank="1" showInputMessage="1" showErrorMessage="1" xr:uid="{C4EFC2C3-83AD-4B2A-8979-1EAA2A4834C8}">
          <x14:formula1>
            <xm:f>リスト!$K$4:$K$17</xm:f>
          </x14:formula1>
          <xm:sqref>S21:S22</xm:sqref>
        </x14:dataValidation>
        <x14:dataValidation type="list" allowBlank="1" showInputMessage="1" showErrorMessage="1" xr:uid="{A14A0438-1CC8-4C65-BAC1-70922A6A6E69}">
          <x14:formula1>
            <xm:f>リスト!$K$18:$K$25</xm:f>
          </x14:formula1>
          <xm:sqref>S23:S24</xm:sqref>
        </x14:dataValidation>
        <x14:dataValidation type="list" allowBlank="1" showInputMessage="1" showErrorMessage="1" xr:uid="{1B010364-BCDA-4D6D-A7CE-34D23C110EE8}">
          <x14:formula1>
            <xm:f>リスト!$K$26:$K$32</xm:f>
          </x14:formula1>
          <xm:sqref>S25:S26</xm:sqref>
        </x14:dataValidation>
        <x14:dataValidation type="list" allowBlank="1" showInputMessage="1" showErrorMessage="1" xr:uid="{E9272F9E-14D3-490B-9EA9-CAE5CCAC99A9}">
          <x14:formula1>
            <xm:f>リスト!$O$4:$O$6</xm:f>
          </x14:formula1>
          <xm:sqref>S56:S57</xm:sqref>
        </x14:dataValidation>
        <x14:dataValidation type="list" allowBlank="1" showInputMessage="1" showErrorMessage="1" xr:uid="{7023D8AA-EDAE-46A3-9D51-3DF9AFBB7671}">
          <x14:formula1>
            <xm:f>リスト!$L$5:$L$7</xm:f>
          </x14:formula1>
          <xm:sqref>S27:S28</xm:sqref>
        </x14:dataValidation>
        <x14:dataValidation type="list" allowBlank="1" showInputMessage="1" showErrorMessage="1" xr:uid="{884A0FFC-91A3-4375-B0DD-4E11821F1BE8}">
          <x14:formula1>
            <xm:f>リスト!$N$4:$N$6</xm:f>
          </x14:formula1>
          <xm:sqref>S54:S55</xm:sqref>
        </x14:dataValidation>
        <x14:dataValidation type="list" allowBlank="1" showInputMessage="1" showErrorMessage="1" xr:uid="{9E15903E-0290-40FE-9ED4-3960C58D9C60}">
          <x14:formula1>
            <xm:f>リスト!$P$4:$P$6</xm:f>
          </x14:formula1>
          <xm:sqref>S59</xm:sqref>
        </x14:dataValidation>
        <x14:dataValidation type="list" allowBlank="1" showInputMessage="1" showErrorMessage="1" xr:uid="{F1FAD5AF-34B0-4C7A-B566-98FA9342B116}">
          <x14:formula1>
            <xm:f>リスト!$Q$4:$Q$5</xm:f>
          </x14:formula1>
          <xm:sqref>S61</xm:sqref>
        </x14:dataValidation>
        <x14:dataValidation type="list" allowBlank="1" showInputMessage="1" showErrorMessage="1" xr:uid="{31404CA6-AB13-46A2-9B64-62EC4AB2BFB6}">
          <x14:formula1>
            <xm:f>リスト!$R$4:$R$6</xm:f>
          </x14:formula1>
          <xm:sqref>S63</xm:sqref>
        </x14:dataValidation>
        <x14:dataValidation type="list" allowBlank="1" showInputMessage="1" showErrorMessage="1" xr:uid="{19975D4B-D162-4398-B748-4D4CCF200FB1}">
          <x14:formula1>
            <xm:f>リスト!$AA$4:$AA$6</xm:f>
          </x14:formula1>
          <xm:sqref>S86:S87</xm:sqref>
        </x14:dataValidation>
        <x14:dataValidation type="list" allowBlank="1" showInputMessage="1" showErrorMessage="1" xr:uid="{2AA8FA28-5E1B-46BE-B7AF-ED203D6502C7}">
          <x14:formula1>
            <xm:f>リスト!$Z$4:$Z$6</xm:f>
          </x14:formula1>
          <xm:sqref>S83:S85</xm:sqref>
        </x14:dataValidation>
        <x14:dataValidation type="list" allowBlank="1" showInputMessage="1" showErrorMessage="1" xr:uid="{450A2CAD-95C5-4AD8-AC59-B7419BDC21B6}">
          <x14:formula1>
            <xm:f>リスト!$X$4:$X$6</xm:f>
          </x14:formula1>
          <xm:sqref>S79:S80</xm:sqref>
        </x14:dataValidation>
        <x14:dataValidation type="list" allowBlank="1" showInputMessage="1" showErrorMessage="1" xr:uid="{A26818C8-6617-47E5-9190-4A83DF6F82E5}">
          <x14:formula1>
            <xm:f>リスト!$Y$4:$Y$6</xm:f>
          </x14:formula1>
          <xm:sqref>S81:S82</xm:sqref>
        </x14:dataValidation>
        <x14:dataValidation type="list" allowBlank="1" showInputMessage="1" showErrorMessage="1" xr:uid="{6F60680B-C0DF-45AF-9376-29B6F7AB56F3}">
          <x14:formula1>
            <xm:f>リスト!$AB$4:$AB$12</xm:f>
          </x14:formula1>
          <xm:sqref>S88:S89</xm:sqref>
        </x14:dataValidation>
        <x14:dataValidation type="list" allowBlank="1" showInputMessage="1" showErrorMessage="1" xr:uid="{2A821734-41E3-4D7F-B6B1-E4AE1F6B5E91}">
          <x14:formula1>
            <xm:f>リスト!$AD$4:$AD$10</xm:f>
          </x14:formula1>
          <xm:sqref>S96:S97</xm:sqref>
        </x14:dataValidation>
        <x14:dataValidation type="list" allowBlank="1" showInputMessage="1" showErrorMessage="1" xr:uid="{3D0F6852-7C5A-4352-8C10-623D3C9FB908}">
          <x14:formula1>
            <xm:f>リスト!$AE$4:$AE$6</xm:f>
          </x14:formula1>
          <xm:sqref>S98:S99</xm:sqref>
        </x14:dataValidation>
        <x14:dataValidation type="list" allowBlank="1" showInputMessage="1" showErrorMessage="1" xr:uid="{7054C1F2-25E4-4DD1-B500-69114FCC0621}">
          <x14:formula1>
            <xm:f>リスト!$AF$4:$AF$18</xm:f>
          </x14:formula1>
          <xm:sqref>S100:S101</xm:sqref>
        </x14:dataValidation>
        <x14:dataValidation type="list" allowBlank="1" showInputMessage="1" showErrorMessage="1" xr:uid="{4E69A951-3A1B-433B-8955-637276E2D2B0}">
          <x14:formula1>
            <xm:f>リスト!$AG$4:$AG$6</xm:f>
          </x14:formula1>
          <xm:sqref>S102:S103</xm:sqref>
        </x14:dataValidation>
        <x14:dataValidation type="list" allowBlank="1" showInputMessage="1" showErrorMessage="1" xr:uid="{766BF1B8-82A7-4787-9C42-447C9B09D557}">
          <x14:formula1>
            <xm:f>リスト!$S$4:$S$6</xm:f>
          </x14:formula1>
          <xm:sqref>S64</xm:sqref>
        </x14:dataValidation>
        <x14:dataValidation type="list" allowBlank="1" showInputMessage="1" showErrorMessage="1" xr:uid="{470E92C2-A79D-4D23-B01A-D99CD0ABDF89}">
          <x14:formula1>
            <xm:f>リスト!$H$4:$H$5</xm:f>
          </x14:formula1>
          <xm:sqref>S17:S18</xm:sqref>
        </x14:dataValidation>
        <x14:dataValidation type="list" allowBlank="1" showInputMessage="1" showErrorMessage="1" xr:uid="{E3296924-94E5-499D-8D7B-E8F5A19D48C1}">
          <x14:formula1>
            <xm:f>リスト!$I$4:$I$6</xm:f>
          </x14:formula1>
          <xm:sqref>S19:S20</xm:sqref>
        </x14:dataValidation>
        <x14:dataValidation type="list" allowBlank="1" showInputMessage="1" showErrorMessage="1" xr:uid="{DC412895-0BD3-445F-897F-BA68AFD5488E}">
          <x14:formula1>
            <xm:f>リスト!$O$8:$O$10</xm:f>
          </x14:formula1>
          <xm:sqref>I57:I58</xm:sqref>
        </x14:dataValidation>
        <x14:dataValidation type="list" allowBlank="1" showInputMessage="1" showErrorMessage="1" xr:uid="{3F5D150F-F843-4923-9FE1-2207B4CB7D30}">
          <x14:formula1>
            <xm:f>リスト!$AA$9:$AA$12</xm:f>
          </x14:formula1>
          <xm:sqref>I87:J87</xm:sqref>
        </x14:dataValidation>
        <x14:dataValidation type="list" allowBlank="1" showInputMessage="1" showErrorMessage="1" xr:uid="{94CEFBC9-6FA1-4F0F-AAE3-83E1737E03C7}">
          <x14:formula1>
            <xm:f>リスト!$AB$17:$AB$19</xm:f>
          </x14:formula1>
          <xm:sqref>O89</xm:sqref>
        </x14:dataValidation>
        <x14:dataValidation type="list" allowBlank="1" showInputMessage="1" showErrorMessage="1" xr:uid="{93124C0F-4797-491C-8E6C-E1BC12156210}">
          <x14:formula1>
            <xm:f>リスト!$AB$21:$AB$22</xm:f>
          </x14:formula1>
          <xm:sqref>N89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30" customWidth="1"/>
    <col min="2" max="2" width="16.125" style="130" customWidth="1"/>
    <col min="3" max="3" width="12.25" style="130" customWidth="1"/>
    <col min="4" max="4" width="15.625" style="130" customWidth="1"/>
    <col min="5" max="5" width="12.625" style="130" customWidth="1"/>
    <col min="6" max="6" width="12.25" style="130" customWidth="1"/>
    <col min="7" max="7" width="9" style="130" bestFit="1"/>
    <col min="8" max="16384" width="9" style="130"/>
  </cols>
  <sheetData>
    <row r="1" spans="1:11">
      <c r="A1" s="130" t="s">
        <v>62</v>
      </c>
    </row>
    <row r="2" spans="1:11">
      <c r="A2" s="132"/>
      <c r="B2" s="132"/>
      <c r="C2" s="132"/>
      <c r="D2" s="132"/>
      <c r="E2" s="132"/>
      <c r="F2" s="132"/>
    </row>
    <row r="3" spans="1:11" ht="21">
      <c r="A3" s="374" t="s">
        <v>347</v>
      </c>
      <c r="B3" s="374"/>
      <c r="C3" s="374"/>
      <c r="D3" s="374"/>
      <c r="E3" s="374"/>
      <c r="F3" s="374"/>
      <c r="G3" s="144"/>
      <c r="H3" s="144"/>
      <c r="I3" s="144"/>
      <c r="J3" s="144"/>
      <c r="K3" s="144"/>
    </row>
    <row r="4" spans="1:11">
      <c r="A4" s="132"/>
      <c r="B4" s="132"/>
      <c r="C4" s="132"/>
      <c r="D4" s="132"/>
      <c r="E4" s="132"/>
      <c r="F4" s="132"/>
    </row>
    <row r="5" spans="1:11" ht="13.5">
      <c r="A5" s="132"/>
      <c r="B5" s="138"/>
      <c r="C5" s="141"/>
      <c r="D5" s="375" t="s">
        <v>349</v>
      </c>
      <c r="E5" s="375"/>
      <c r="F5" s="375"/>
    </row>
    <row r="6" spans="1:11" s="131" customFormat="1" ht="13.5">
      <c r="A6" s="133"/>
      <c r="B6" s="139"/>
      <c r="C6" s="142"/>
      <c r="D6" s="376"/>
      <c r="E6" s="376"/>
      <c r="F6" s="376"/>
    </row>
    <row r="7" spans="1:11" s="131" customFormat="1" ht="13.5">
      <c r="A7" s="133" t="s">
        <v>16</v>
      </c>
      <c r="B7" s="133"/>
      <c r="C7" s="133"/>
      <c r="D7" s="133"/>
      <c r="E7" s="133"/>
      <c r="F7" s="133"/>
    </row>
    <row r="8" spans="1:11" s="131" customFormat="1" ht="19.5" customHeight="1">
      <c r="A8" s="134"/>
      <c r="B8" s="133" t="s">
        <v>266</v>
      </c>
      <c r="C8" s="133"/>
      <c r="D8" s="133"/>
      <c r="E8" s="133"/>
      <c r="F8" s="133"/>
    </row>
    <row r="9" spans="1:11" s="131" customFormat="1" ht="13.5">
      <c r="A9" s="133"/>
      <c r="B9" s="133"/>
      <c r="C9" s="133"/>
      <c r="D9" s="133"/>
      <c r="E9" s="133"/>
      <c r="F9" s="133"/>
    </row>
    <row r="10" spans="1:11" s="131" customFormat="1" ht="13.5">
      <c r="A10" s="133"/>
      <c r="B10" s="133"/>
      <c r="C10" s="140" t="s">
        <v>359</v>
      </c>
      <c r="D10" s="133"/>
      <c r="E10" s="133"/>
      <c r="F10" s="133"/>
    </row>
    <row r="11" spans="1:11" s="131" customFormat="1" ht="13.5">
      <c r="A11" s="133"/>
      <c r="B11" s="133"/>
      <c r="C11" s="133"/>
      <c r="D11" s="133" t="s">
        <v>361</v>
      </c>
      <c r="E11" s="133"/>
      <c r="F11" s="133"/>
    </row>
    <row r="12" spans="1:11" s="131" customFormat="1" ht="13.5">
      <c r="A12" s="133"/>
      <c r="B12" s="133"/>
      <c r="C12" s="133"/>
      <c r="D12" s="133" t="s">
        <v>362</v>
      </c>
      <c r="E12" s="133"/>
      <c r="F12" s="143"/>
    </row>
    <row r="13" spans="1:11" s="131" customFormat="1" ht="13.5">
      <c r="A13" s="133"/>
      <c r="B13" s="133"/>
      <c r="C13" s="133"/>
      <c r="D13" s="133"/>
      <c r="E13" s="133"/>
      <c r="F13" s="133"/>
    </row>
    <row r="14" spans="1:11" s="131" customFormat="1" ht="13.5">
      <c r="A14" s="133"/>
      <c r="B14" s="133"/>
      <c r="C14" s="133"/>
      <c r="D14" s="133"/>
      <c r="E14" s="133"/>
      <c r="F14" s="133"/>
    </row>
    <row r="15" spans="1:11" s="131" customFormat="1" ht="13.5">
      <c r="A15" s="133"/>
      <c r="B15" s="133"/>
      <c r="C15" s="133"/>
      <c r="D15" s="133"/>
      <c r="E15" s="133"/>
      <c r="F15" s="133"/>
    </row>
    <row r="16" spans="1:11" s="131" customFormat="1" ht="13.5">
      <c r="A16" s="377" t="s">
        <v>259</v>
      </c>
      <c r="B16" s="377"/>
      <c r="C16" s="377"/>
      <c r="D16" s="377"/>
      <c r="E16" s="377"/>
      <c r="F16" s="377"/>
    </row>
    <row r="17" spans="1:6" s="131" customFormat="1" ht="13.5">
      <c r="A17" s="377" t="s">
        <v>171</v>
      </c>
      <c r="B17" s="377"/>
      <c r="C17" s="377"/>
      <c r="D17" s="377"/>
      <c r="E17" s="377"/>
      <c r="F17" s="377"/>
    </row>
    <row r="18" spans="1:6" s="131" customFormat="1" ht="13.5">
      <c r="A18" s="133"/>
      <c r="B18" s="133"/>
      <c r="C18" s="133"/>
      <c r="D18" s="133"/>
      <c r="E18" s="133"/>
      <c r="F18" s="133"/>
    </row>
    <row r="19" spans="1:6" s="131" customFormat="1" ht="13.5">
      <c r="A19" s="133"/>
      <c r="B19" s="133"/>
      <c r="C19" s="133"/>
      <c r="D19" s="133"/>
      <c r="E19" s="133"/>
      <c r="F19" s="133"/>
    </row>
    <row r="20" spans="1:6" s="131" customFormat="1" ht="13.5">
      <c r="A20" s="135" t="s">
        <v>350</v>
      </c>
      <c r="B20" s="133" t="s">
        <v>333</v>
      </c>
      <c r="C20" s="133"/>
      <c r="D20" s="133"/>
      <c r="E20" s="133"/>
      <c r="F20" s="133"/>
    </row>
    <row r="21" spans="1:6" s="131" customFormat="1" ht="13.5">
      <c r="A21" s="133"/>
      <c r="B21" s="133"/>
      <c r="C21" s="133"/>
      <c r="D21" s="133"/>
      <c r="E21" s="133"/>
      <c r="F21" s="133"/>
    </row>
    <row r="22" spans="1:6" s="131" customFormat="1" ht="13.5">
      <c r="A22" s="135" t="s">
        <v>340</v>
      </c>
      <c r="B22" s="133"/>
      <c r="C22" s="133"/>
      <c r="D22" s="133"/>
      <c r="E22" s="133"/>
      <c r="F22" s="133"/>
    </row>
    <row r="23" spans="1:6" s="131" customFormat="1" ht="13.5">
      <c r="A23" s="133"/>
      <c r="B23" s="133"/>
      <c r="C23" s="133"/>
      <c r="D23" s="133"/>
      <c r="E23" s="133"/>
      <c r="F23" s="132"/>
    </row>
    <row r="24" spans="1:6" s="131" customFormat="1" ht="13.5">
      <c r="A24" s="135" t="s">
        <v>352</v>
      </c>
      <c r="B24" s="140" t="s">
        <v>304</v>
      </c>
      <c r="C24" s="133"/>
      <c r="D24" s="133" t="s">
        <v>54</v>
      </c>
      <c r="E24" s="133"/>
      <c r="F24" s="133"/>
    </row>
    <row r="25" spans="1:6" s="131" customFormat="1" ht="13.5">
      <c r="A25" s="133"/>
      <c r="B25" s="140" t="s">
        <v>304</v>
      </c>
      <c r="C25" s="133"/>
      <c r="D25" s="133" t="s">
        <v>54</v>
      </c>
      <c r="E25" s="133"/>
      <c r="F25" s="133"/>
    </row>
    <row r="26" spans="1:6" s="131" customFormat="1" ht="13.5">
      <c r="A26" s="133"/>
      <c r="B26" s="140" t="s">
        <v>304</v>
      </c>
      <c r="C26" s="133"/>
      <c r="D26" s="133" t="s">
        <v>363</v>
      </c>
      <c r="E26" s="133"/>
      <c r="F26" s="133" t="s">
        <v>54</v>
      </c>
    </row>
    <row r="27" spans="1:6" s="131" customFormat="1" ht="13.5">
      <c r="A27" s="133"/>
      <c r="B27" s="133"/>
      <c r="C27" s="133"/>
      <c r="D27" s="133"/>
      <c r="E27" s="133"/>
      <c r="F27" s="133"/>
    </row>
    <row r="28" spans="1:6" s="131" customFormat="1" ht="13.5">
      <c r="A28" s="135" t="s">
        <v>135</v>
      </c>
      <c r="B28" s="380"/>
      <c r="C28" s="381"/>
      <c r="D28" s="381"/>
      <c r="E28" s="381"/>
      <c r="F28" s="382"/>
    </row>
    <row r="29" spans="1:6" s="131" customFormat="1" ht="13.5">
      <c r="A29" s="136" t="s">
        <v>264</v>
      </c>
      <c r="B29" s="383"/>
      <c r="C29" s="377"/>
      <c r="D29" s="377"/>
      <c r="E29" s="377"/>
      <c r="F29" s="384"/>
    </row>
    <row r="30" spans="1:6" s="131" customFormat="1" ht="13.5">
      <c r="A30" s="133"/>
      <c r="B30" s="383"/>
      <c r="C30" s="377"/>
      <c r="D30" s="377"/>
      <c r="E30" s="377"/>
      <c r="F30" s="384"/>
    </row>
    <row r="31" spans="1:6" s="131" customFormat="1" ht="13.5">
      <c r="A31" s="133"/>
      <c r="B31" s="383"/>
      <c r="C31" s="377"/>
      <c r="D31" s="377"/>
      <c r="E31" s="377"/>
      <c r="F31" s="384"/>
    </row>
    <row r="32" spans="1:6" s="131" customFormat="1" ht="13.5">
      <c r="A32" s="133"/>
      <c r="B32" s="385"/>
      <c r="C32" s="386"/>
      <c r="D32" s="386"/>
      <c r="E32" s="386"/>
      <c r="F32" s="387"/>
    </row>
    <row r="33" spans="1:6" s="131" customFormat="1" ht="13.5">
      <c r="A33" s="133"/>
      <c r="B33" s="133"/>
      <c r="C33" s="133"/>
      <c r="D33" s="133"/>
      <c r="E33" s="133"/>
      <c r="F33" s="133"/>
    </row>
    <row r="34" spans="1:6" s="131" customFormat="1" ht="13.5">
      <c r="A34" s="133"/>
      <c r="B34" s="133"/>
      <c r="C34" s="133"/>
      <c r="D34" s="133"/>
      <c r="E34" s="133"/>
      <c r="F34" s="133"/>
    </row>
    <row r="35" spans="1:6" s="131" customFormat="1" ht="13.5">
      <c r="A35" s="137"/>
      <c r="B35" s="137"/>
      <c r="C35" s="137"/>
      <c r="D35" s="137"/>
      <c r="E35" s="137"/>
      <c r="F35" s="137"/>
    </row>
    <row r="36" spans="1:6" s="131" customFormat="1" ht="13.5">
      <c r="A36" s="133"/>
      <c r="B36" s="133"/>
      <c r="C36" s="133"/>
      <c r="D36" s="133"/>
      <c r="E36" s="133"/>
      <c r="F36" s="133"/>
    </row>
    <row r="37" spans="1:6" s="131" customFormat="1" ht="13.5">
      <c r="A37" s="133"/>
      <c r="B37" s="133"/>
      <c r="C37" s="133"/>
      <c r="D37" s="133"/>
      <c r="E37" s="133"/>
      <c r="F37" s="133"/>
    </row>
    <row r="38" spans="1:6" s="131" customFormat="1" ht="13.5">
      <c r="A38" s="133"/>
      <c r="B38" s="133"/>
      <c r="C38" s="133"/>
      <c r="D38" s="133"/>
      <c r="E38" s="133"/>
      <c r="F38" s="133"/>
    </row>
    <row r="39" spans="1:6" s="131" customFormat="1" ht="13.5">
      <c r="A39" s="133"/>
      <c r="B39" s="133"/>
      <c r="C39" s="133"/>
      <c r="D39" s="133"/>
      <c r="E39" s="133"/>
      <c r="F39" s="133"/>
    </row>
    <row r="40" spans="1:6" s="131" customFormat="1" ht="13.5">
      <c r="A40" s="377" t="s">
        <v>353</v>
      </c>
      <c r="B40" s="377"/>
      <c r="C40" s="377"/>
      <c r="D40" s="377"/>
      <c r="E40" s="377"/>
      <c r="F40" s="377"/>
    </row>
    <row r="41" spans="1:6" s="131" customFormat="1" ht="13.5">
      <c r="A41" s="133" t="s">
        <v>133</v>
      </c>
      <c r="B41" s="133"/>
      <c r="C41" s="133"/>
      <c r="D41" s="133"/>
      <c r="E41" s="133"/>
      <c r="F41" s="133"/>
    </row>
    <row r="42" spans="1:6" s="131" customFormat="1" ht="13.5">
      <c r="A42" s="133"/>
      <c r="B42" s="133"/>
      <c r="C42" s="133"/>
      <c r="D42" s="133"/>
      <c r="E42" s="133"/>
      <c r="F42" s="133"/>
    </row>
    <row r="43" spans="1:6" s="131" customFormat="1" ht="13.5">
      <c r="A43" s="133"/>
      <c r="B43" s="133"/>
      <c r="C43" s="133"/>
      <c r="D43" s="133"/>
      <c r="E43" s="133"/>
      <c r="F43" s="133"/>
    </row>
    <row r="44" spans="1:6" s="131" customFormat="1" ht="13.5">
      <c r="A44" s="133"/>
      <c r="B44" s="133"/>
      <c r="C44" s="133"/>
      <c r="D44" s="133"/>
      <c r="E44" s="133"/>
      <c r="F44" s="133"/>
    </row>
    <row r="45" spans="1:6" s="131" customFormat="1" ht="13.5">
      <c r="A45" s="133"/>
      <c r="B45" s="133"/>
      <c r="C45" s="133"/>
      <c r="D45" s="133"/>
      <c r="E45" s="133"/>
      <c r="F45" s="133"/>
    </row>
    <row r="46" spans="1:6" s="131" customFormat="1" ht="13.5">
      <c r="A46" s="133"/>
      <c r="B46" s="133"/>
      <c r="C46" s="133"/>
      <c r="D46" s="133"/>
      <c r="E46" s="133"/>
      <c r="F46" s="133"/>
    </row>
    <row r="47" spans="1:6" s="131" customFormat="1" ht="13.5">
      <c r="A47" s="133"/>
      <c r="B47" s="133"/>
      <c r="C47" s="133"/>
      <c r="D47" s="388" t="s">
        <v>349</v>
      </c>
      <c r="E47" s="388"/>
      <c r="F47" s="133"/>
    </row>
    <row r="48" spans="1:6" s="131" customFormat="1" ht="13.5">
      <c r="A48" s="133"/>
      <c r="B48" s="133"/>
      <c r="C48" s="133"/>
      <c r="D48" s="133"/>
      <c r="E48" s="133"/>
      <c r="F48" s="133"/>
    </row>
    <row r="49" spans="1:6" s="131" customFormat="1" ht="13.5">
      <c r="A49" s="133"/>
      <c r="B49" s="133"/>
      <c r="C49" s="133"/>
      <c r="D49" s="133"/>
      <c r="E49" s="133"/>
      <c r="F49" s="133"/>
    </row>
    <row r="50" spans="1:6" s="131" customFormat="1" ht="13.5">
      <c r="A50" s="133"/>
      <c r="B50" s="133"/>
      <c r="C50" s="133" t="s">
        <v>174</v>
      </c>
      <c r="D50" s="389"/>
      <c r="E50" s="388"/>
      <c r="F50" s="143"/>
    </row>
    <row r="51" spans="1:6" s="131" customFormat="1" ht="13.5">
      <c r="A51" s="133"/>
      <c r="B51" s="133"/>
      <c r="C51" s="133"/>
      <c r="D51" s="133"/>
      <c r="E51" s="133"/>
      <c r="F51" s="133"/>
    </row>
    <row r="52" spans="1:6" s="131" customFormat="1" ht="13.5">
      <c r="A52" s="133"/>
      <c r="B52" s="133"/>
      <c r="C52" s="133"/>
      <c r="D52" s="133"/>
      <c r="E52" s="133"/>
      <c r="F52" s="133"/>
    </row>
    <row r="53" spans="1:6" s="131" customFormat="1" ht="13.5">
      <c r="A53" s="133"/>
      <c r="B53" s="133"/>
      <c r="C53" s="133"/>
      <c r="D53" s="133"/>
      <c r="E53" s="133"/>
      <c r="F53" s="133"/>
    </row>
    <row r="54" spans="1:6" s="131" customFormat="1" ht="13.5">
      <c r="A54" s="132"/>
      <c r="B54" s="132"/>
      <c r="C54" s="132"/>
      <c r="D54" s="132"/>
      <c r="E54" s="132"/>
      <c r="F54" s="132"/>
    </row>
    <row r="55" spans="1:6" s="131" customFormat="1" ht="13.5">
      <c r="A55" s="378" t="s">
        <v>31</v>
      </c>
      <c r="B55" s="378"/>
      <c r="C55" s="378"/>
      <c r="D55" s="378"/>
      <c r="E55" s="378"/>
      <c r="F55" s="378"/>
    </row>
    <row r="56" spans="1:6">
      <c r="A56" s="378" t="s">
        <v>354</v>
      </c>
      <c r="B56" s="378"/>
      <c r="C56" s="378"/>
      <c r="D56" s="378"/>
      <c r="E56" s="378"/>
      <c r="F56" s="378"/>
    </row>
    <row r="57" spans="1:6" ht="13.5" customHeight="1">
      <c r="A57" s="378" t="s">
        <v>310</v>
      </c>
      <c r="B57" s="378"/>
      <c r="C57" s="378"/>
      <c r="D57" s="378"/>
      <c r="E57" s="378"/>
      <c r="F57" s="378"/>
    </row>
    <row r="58" spans="1:6" ht="13.5" customHeight="1">
      <c r="A58" s="378" t="s">
        <v>355</v>
      </c>
      <c r="B58" s="378"/>
      <c r="C58" s="378"/>
      <c r="D58" s="378"/>
      <c r="E58" s="378"/>
      <c r="F58" s="378"/>
    </row>
    <row r="59" spans="1:6" ht="12" customHeight="1">
      <c r="A59" s="379" t="s">
        <v>358</v>
      </c>
      <c r="B59" s="378"/>
      <c r="C59" s="378"/>
      <c r="D59" s="378"/>
      <c r="E59" s="378"/>
      <c r="F59" s="378"/>
    </row>
    <row r="60" spans="1:6">
      <c r="A60" s="132" t="s">
        <v>169</v>
      </c>
      <c r="B60" s="132"/>
      <c r="C60" s="132"/>
      <c r="D60" s="132"/>
      <c r="E60" s="132"/>
      <c r="F60" s="132"/>
    </row>
  </sheetData>
  <mergeCells count="14">
    <mergeCell ref="A57:F57"/>
    <mergeCell ref="A58:F58"/>
    <mergeCell ref="A59:F59"/>
    <mergeCell ref="B28:F32"/>
    <mergeCell ref="A40:F40"/>
    <mergeCell ref="D47:E47"/>
    <mergeCell ref="D50:E50"/>
    <mergeCell ref="A55:F55"/>
    <mergeCell ref="A56:F56"/>
    <mergeCell ref="A3:F3"/>
    <mergeCell ref="D5:F5"/>
    <mergeCell ref="D6:F6"/>
    <mergeCell ref="A16:F16"/>
    <mergeCell ref="A17:F17"/>
  </mergeCells>
  <phoneticPr fontId="28"/>
  <pageMargins left="0.78740157480314965" right="0.78740157480314965" top="0.78740157480314965" bottom="0.78740157480314965" header="0" footer="0"/>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45" customWidth="1"/>
    <col min="2" max="4" width="10.625" style="145" customWidth="1"/>
    <col min="5" max="5" width="12.25" style="145" customWidth="1"/>
    <col min="6" max="7" width="13.625" style="145" customWidth="1"/>
    <col min="8" max="8" width="10.625" style="145" customWidth="1"/>
    <col min="9" max="9" width="2.125" style="145" customWidth="1"/>
    <col min="10" max="16384" width="9" style="145"/>
  </cols>
  <sheetData>
    <row r="1" spans="2:8">
      <c r="B1" s="130" t="s">
        <v>376</v>
      </c>
    </row>
    <row r="2" spans="2:8">
      <c r="B2" s="391" t="s">
        <v>364</v>
      </c>
      <c r="C2" s="391"/>
      <c r="D2" s="391"/>
      <c r="E2" s="391"/>
      <c r="F2" s="391"/>
      <c r="G2" s="391"/>
      <c r="H2" s="391"/>
    </row>
    <row r="3" spans="2:8">
      <c r="B3" s="391"/>
      <c r="C3" s="391"/>
      <c r="D3" s="391"/>
      <c r="E3" s="391"/>
      <c r="F3" s="391"/>
      <c r="G3" s="391"/>
      <c r="H3" s="391"/>
    </row>
    <row r="4" spans="2:8">
      <c r="B4" s="391"/>
      <c r="C4" s="391"/>
      <c r="D4" s="391"/>
      <c r="E4" s="391"/>
      <c r="F4" s="391"/>
      <c r="G4" s="391"/>
      <c r="H4" s="391"/>
    </row>
    <row r="5" spans="2:8" ht="18.75" customHeight="1">
      <c r="B5" s="392" t="s">
        <v>53</v>
      </c>
      <c r="C5" s="393"/>
      <c r="D5" s="393"/>
      <c r="E5" s="393"/>
      <c r="F5" s="393"/>
      <c r="G5" s="393"/>
      <c r="H5" s="394"/>
    </row>
    <row r="6" spans="2:8" ht="18.75" customHeight="1">
      <c r="B6" s="395"/>
      <c r="C6" s="396"/>
      <c r="D6" s="396"/>
      <c r="E6" s="396"/>
      <c r="F6" s="396"/>
      <c r="G6" s="396"/>
      <c r="H6" s="397"/>
    </row>
    <row r="7" spans="2:8" ht="18.75" customHeight="1">
      <c r="B7" s="395"/>
      <c r="C7" s="396"/>
      <c r="D7" s="396"/>
      <c r="E7" s="396"/>
      <c r="F7" s="396"/>
      <c r="G7" s="396"/>
      <c r="H7" s="397"/>
    </row>
    <row r="8" spans="2:8">
      <c r="B8" s="398"/>
      <c r="C8" s="399"/>
      <c r="D8" s="399"/>
      <c r="E8" s="399"/>
      <c r="F8" s="399"/>
      <c r="G8" s="399"/>
      <c r="H8" s="400"/>
    </row>
    <row r="9" spans="2:8">
      <c r="B9" s="145" t="s">
        <v>42</v>
      </c>
    </row>
    <row r="10" spans="2:8">
      <c r="B10" s="401"/>
      <c r="C10" s="402"/>
      <c r="D10" s="402"/>
      <c r="E10" s="402"/>
      <c r="F10" s="402"/>
      <c r="G10" s="402"/>
      <c r="H10" s="403"/>
    </row>
    <row r="11" spans="2:8">
      <c r="B11" s="404"/>
      <c r="C11" s="405"/>
      <c r="D11" s="405"/>
      <c r="E11" s="405"/>
      <c r="F11" s="405"/>
      <c r="G11" s="405"/>
      <c r="H11" s="406"/>
    </row>
    <row r="12" spans="2:8">
      <c r="B12" s="404"/>
      <c r="C12" s="405"/>
      <c r="D12" s="405"/>
      <c r="E12" s="405"/>
      <c r="F12" s="405"/>
      <c r="G12" s="405"/>
      <c r="H12" s="406"/>
    </row>
    <row r="13" spans="2:8">
      <c r="B13" s="404"/>
      <c r="C13" s="405"/>
      <c r="D13" s="405"/>
      <c r="E13" s="405"/>
      <c r="F13" s="405"/>
      <c r="G13" s="405"/>
      <c r="H13" s="406"/>
    </row>
    <row r="14" spans="2:8">
      <c r="B14" s="407"/>
      <c r="C14" s="408"/>
      <c r="D14" s="408"/>
      <c r="E14" s="408"/>
      <c r="F14" s="408"/>
      <c r="G14" s="408"/>
      <c r="H14" s="409"/>
    </row>
    <row r="15" spans="2:8" ht="15" customHeight="1"/>
    <row r="16" spans="2:8" ht="18" customHeight="1">
      <c r="E16" s="146" t="s">
        <v>370</v>
      </c>
      <c r="F16" s="146"/>
      <c r="G16" s="146"/>
      <c r="H16" s="146"/>
    </row>
    <row r="17" spans="2:11" ht="18" customHeight="1">
      <c r="E17" s="146" t="s">
        <v>201</v>
      </c>
      <c r="F17" s="146"/>
      <c r="G17" s="146"/>
      <c r="H17" s="146"/>
    </row>
    <row r="18" spans="2:11" ht="18" customHeight="1">
      <c r="E18" s="146" t="s">
        <v>28</v>
      </c>
      <c r="F18" s="146"/>
      <c r="G18" s="146"/>
      <c r="H18" s="146"/>
    </row>
    <row r="19" spans="2:11" ht="18" customHeight="1">
      <c r="E19" s="146" t="s">
        <v>371</v>
      </c>
      <c r="F19" s="146"/>
      <c r="G19" s="146"/>
      <c r="H19" s="146"/>
    </row>
    <row r="20" spans="2:11" ht="15" customHeight="1"/>
    <row r="21" spans="2:11">
      <c r="B21" s="145" t="s">
        <v>91</v>
      </c>
    </row>
    <row r="22" spans="2:11" ht="18" customHeight="1">
      <c r="C22" s="146" t="s">
        <v>104</v>
      </c>
    </row>
    <row r="23" spans="2:11" ht="18" customHeight="1">
      <c r="C23" s="146" t="s">
        <v>366</v>
      </c>
    </row>
    <row r="24" spans="2:11" ht="18" customHeight="1">
      <c r="C24" s="146" t="s">
        <v>357</v>
      </c>
    </row>
    <row r="25" spans="2:11" ht="18" customHeight="1">
      <c r="C25" s="146" t="s">
        <v>367</v>
      </c>
      <c r="K25" s="146"/>
    </row>
    <row r="26" spans="2:11">
      <c r="H26" s="148" t="s">
        <v>155</v>
      </c>
    </row>
    <row r="27" spans="2:11" ht="30">
      <c r="B27" s="390"/>
      <c r="C27" s="390"/>
      <c r="D27" s="390"/>
      <c r="E27" s="390"/>
      <c r="F27" s="147" t="s">
        <v>402</v>
      </c>
      <c r="G27" s="147" t="s">
        <v>434</v>
      </c>
      <c r="H27" s="149" t="s">
        <v>322</v>
      </c>
    </row>
    <row r="28" spans="2:11" ht="15.95" customHeight="1">
      <c r="B28" s="410" t="s">
        <v>325</v>
      </c>
      <c r="C28" s="410"/>
      <c r="D28" s="410"/>
      <c r="E28" s="410"/>
      <c r="F28" s="412"/>
      <c r="G28" s="412"/>
      <c r="H28" s="414" t="s">
        <v>164</v>
      </c>
    </row>
    <row r="29" spans="2:11" ht="15.95" customHeight="1">
      <c r="B29" s="411"/>
      <c r="C29" s="411"/>
      <c r="D29" s="411"/>
      <c r="E29" s="411"/>
      <c r="F29" s="413"/>
      <c r="G29" s="413"/>
      <c r="H29" s="415"/>
    </row>
    <row r="30" spans="2:11" ht="15.95" customHeight="1">
      <c r="B30" s="411" t="s">
        <v>306</v>
      </c>
      <c r="C30" s="416" t="s">
        <v>427</v>
      </c>
      <c r="D30" s="416"/>
      <c r="E30" s="416"/>
      <c r="F30" s="413"/>
      <c r="G30" s="413"/>
      <c r="H30" s="417" t="s">
        <v>373</v>
      </c>
    </row>
    <row r="31" spans="2:11" ht="15.95" customHeight="1">
      <c r="B31" s="411"/>
      <c r="C31" s="416"/>
      <c r="D31" s="416"/>
      <c r="E31" s="416"/>
      <c r="F31" s="413"/>
      <c r="G31" s="413"/>
      <c r="H31" s="417"/>
    </row>
    <row r="32" spans="2:11" ht="15.95" customHeight="1">
      <c r="B32" s="411"/>
      <c r="C32" s="416" t="s">
        <v>202</v>
      </c>
      <c r="D32" s="416"/>
      <c r="E32" s="416"/>
      <c r="F32" s="413"/>
      <c r="G32" s="413"/>
      <c r="H32" s="417" t="s">
        <v>373</v>
      </c>
    </row>
    <row r="33" spans="2:8" ht="15.95" customHeight="1">
      <c r="B33" s="411"/>
      <c r="C33" s="416"/>
      <c r="D33" s="416"/>
      <c r="E33" s="416"/>
      <c r="F33" s="413"/>
      <c r="G33" s="413"/>
      <c r="H33" s="417"/>
    </row>
    <row r="34" spans="2:8" ht="15.95" customHeight="1">
      <c r="B34" s="411"/>
      <c r="C34" s="416" t="s">
        <v>428</v>
      </c>
      <c r="D34" s="416"/>
      <c r="E34" s="416"/>
      <c r="F34" s="413"/>
      <c r="G34" s="413"/>
      <c r="H34" s="417" t="s">
        <v>373</v>
      </c>
    </row>
    <row r="35" spans="2:8" ht="15.95" customHeight="1">
      <c r="B35" s="411"/>
      <c r="C35" s="416"/>
      <c r="D35" s="416"/>
      <c r="E35" s="416"/>
      <c r="F35" s="413"/>
      <c r="G35" s="413"/>
      <c r="H35" s="417"/>
    </row>
    <row r="36" spans="2:8" ht="15.95" customHeight="1">
      <c r="B36" s="411"/>
      <c r="C36" s="416" t="s">
        <v>296</v>
      </c>
      <c r="D36" s="416"/>
      <c r="E36" s="416"/>
      <c r="F36" s="413"/>
      <c r="G36" s="413"/>
      <c r="H36" s="417" t="s">
        <v>433</v>
      </c>
    </row>
    <row r="37" spans="2:8" ht="15.95" customHeight="1">
      <c r="B37" s="411"/>
      <c r="C37" s="416"/>
      <c r="D37" s="416"/>
      <c r="E37" s="416"/>
      <c r="F37" s="413"/>
      <c r="G37" s="413"/>
      <c r="H37" s="417"/>
    </row>
    <row r="38" spans="2:8" ht="15.95" customHeight="1">
      <c r="B38" s="411"/>
      <c r="C38" s="416" t="s">
        <v>430</v>
      </c>
      <c r="D38" s="416"/>
      <c r="E38" s="416"/>
      <c r="F38" s="413"/>
      <c r="G38" s="413"/>
      <c r="H38" s="417" t="s">
        <v>373</v>
      </c>
    </row>
    <row r="39" spans="2:8" ht="15.95" customHeight="1">
      <c r="B39" s="411"/>
      <c r="C39" s="416"/>
      <c r="D39" s="416"/>
      <c r="E39" s="416"/>
      <c r="F39" s="413"/>
      <c r="G39" s="413"/>
      <c r="H39" s="417"/>
    </row>
    <row r="40" spans="2:8" ht="15.95" customHeight="1">
      <c r="B40" s="411"/>
      <c r="C40" s="416" t="s">
        <v>369</v>
      </c>
      <c r="D40" s="416"/>
      <c r="E40" s="416"/>
      <c r="F40" s="413"/>
      <c r="G40" s="413"/>
      <c r="H40" s="417" t="s">
        <v>374</v>
      </c>
    </row>
    <row r="41" spans="2:8" ht="15.95" customHeight="1">
      <c r="B41" s="411"/>
      <c r="C41" s="416"/>
      <c r="D41" s="416"/>
      <c r="E41" s="416"/>
      <c r="F41" s="413"/>
      <c r="G41" s="413"/>
      <c r="H41" s="417"/>
    </row>
    <row r="42" spans="2:8" ht="15.95" customHeight="1">
      <c r="B42" s="411"/>
      <c r="C42" s="416" t="s">
        <v>431</v>
      </c>
      <c r="D42" s="416"/>
      <c r="E42" s="416"/>
      <c r="F42" s="413"/>
      <c r="G42" s="413"/>
      <c r="H42" s="417" t="s">
        <v>184</v>
      </c>
    </row>
    <row r="43" spans="2:8" ht="15.95" customHeight="1">
      <c r="B43" s="411"/>
      <c r="C43" s="416"/>
      <c r="D43" s="416"/>
      <c r="E43" s="416"/>
      <c r="F43" s="413"/>
      <c r="G43" s="413"/>
      <c r="H43" s="417"/>
    </row>
    <row r="44" spans="2:8" ht="15.95" customHeight="1">
      <c r="B44" s="411"/>
      <c r="C44" s="432" t="s">
        <v>450</v>
      </c>
      <c r="D44" s="416"/>
      <c r="E44" s="416"/>
      <c r="F44" s="413"/>
      <c r="G44" s="413"/>
      <c r="H44" s="433" t="s">
        <v>375</v>
      </c>
    </row>
    <row r="45" spans="2:8" ht="15.95" customHeight="1">
      <c r="B45" s="411"/>
      <c r="C45" s="416"/>
      <c r="D45" s="416"/>
      <c r="E45" s="416"/>
      <c r="F45" s="413"/>
      <c r="G45" s="413"/>
      <c r="H45" s="433"/>
    </row>
    <row r="46" spans="2:8" ht="9.9499999999999993" customHeight="1">
      <c r="B46" s="418" t="s">
        <v>337</v>
      </c>
      <c r="C46" s="419"/>
      <c r="D46" s="419"/>
      <c r="E46" s="420"/>
      <c r="F46" s="428">
        <f>F28-F30-F32-F34-F36-F38-F40-F42-F44</f>
        <v>0</v>
      </c>
      <c r="G46" s="428">
        <f>G28-G30-G32-G34-G36-G38-G40-G42-G44</f>
        <v>0</v>
      </c>
      <c r="H46" s="428"/>
    </row>
    <row r="47" spans="2:8" ht="9.9499999999999993" customHeight="1">
      <c r="B47" s="421"/>
      <c r="C47" s="422"/>
      <c r="D47" s="422"/>
      <c r="E47" s="423"/>
      <c r="F47" s="428"/>
      <c r="G47" s="428"/>
      <c r="H47" s="428"/>
    </row>
    <row r="48" spans="2:8" ht="9.9499999999999993" customHeight="1">
      <c r="B48" s="418" t="s">
        <v>365</v>
      </c>
      <c r="C48" s="419"/>
      <c r="D48" s="419"/>
      <c r="E48" s="420"/>
      <c r="F48" s="429"/>
      <c r="G48" s="429"/>
      <c r="H48" s="430" t="s">
        <v>419</v>
      </c>
    </row>
    <row r="49" spans="2:8" ht="9.9499999999999993" customHeight="1">
      <c r="B49" s="421"/>
      <c r="C49" s="422"/>
      <c r="D49" s="422"/>
      <c r="E49" s="423"/>
      <c r="F49" s="429"/>
      <c r="G49" s="429"/>
      <c r="H49" s="430"/>
    </row>
    <row r="50" spans="2:8" ht="9.9499999999999993" customHeight="1">
      <c r="B50" s="418" t="s">
        <v>190</v>
      </c>
      <c r="C50" s="419"/>
      <c r="D50" s="419"/>
      <c r="E50" s="420"/>
      <c r="F50" s="431" t="e">
        <f>ROUNDUP(F46/F48,0)</f>
        <v>#DIV/0!</v>
      </c>
      <c r="G50" s="431" t="e">
        <f>ROUNDUP(G46/G48,0)</f>
        <v>#DIV/0!</v>
      </c>
      <c r="H50" s="431"/>
    </row>
    <row r="51" spans="2:8" ht="9.9499999999999993" customHeight="1">
      <c r="B51" s="421"/>
      <c r="C51" s="422"/>
      <c r="D51" s="422"/>
      <c r="E51" s="423"/>
      <c r="F51" s="431"/>
      <c r="G51" s="431"/>
      <c r="H51" s="431"/>
    </row>
    <row r="52" spans="2:8" ht="9.9499999999999993" customHeight="1">
      <c r="B52" s="418" t="s">
        <v>78</v>
      </c>
      <c r="C52" s="419"/>
      <c r="D52" s="419"/>
      <c r="E52" s="420"/>
      <c r="F52" s="424"/>
      <c r="G52" s="425" t="e">
        <f>ROUND((G50-F50)/F50,4)</f>
        <v>#DIV/0!</v>
      </c>
      <c r="H52" s="427"/>
    </row>
    <row r="53" spans="2:8" ht="17.25" customHeight="1">
      <c r="B53" s="421"/>
      <c r="C53" s="422"/>
      <c r="D53" s="422"/>
      <c r="E53" s="423"/>
      <c r="F53" s="424"/>
      <c r="G53" s="426"/>
      <c r="H53" s="427"/>
    </row>
    <row r="54" spans="2:8" ht="6" customHeight="1"/>
    <row r="55" spans="2:8" ht="6" customHeight="1"/>
  </sheetData>
  <mergeCells count="57">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 ref="B52:E53"/>
    <mergeCell ref="F52:F53"/>
    <mergeCell ref="G52:G53"/>
    <mergeCell ref="H52:H53"/>
    <mergeCell ref="B46:E47"/>
    <mergeCell ref="F46:F47"/>
    <mergeCell ref="G46:G47"/>
    <mergeCell ref="H46:H47"/>
    <mergeCell ref="B48:E49"/>
    <mergeCell ref="F48:F49"/>
    <mergeCell ref="G48:G49"/>
    <mergeCell ref="H48:H49"/>
    <mergeCell ref="H38:H39"/>
    <mergeCell ref="C40:E41"/>
    <mergeCell ref="F40:F41"/>
    <mergeCell ref="G40:G41"/>
    <mergeCell ref="H40:H41"/>
    <mergeCell ref="C34:E35"/>
    <mergeCell ref="F34:F35"/>
    <mergeCell ref="G34:G35"/>
    <mergeCell ref="H34:H35"/>
    <mergeCell ref="C36:E37"/>
    <mergeCell ref="F36:F37"/>
    <mergeCell ref="G36:G37"/>
    <mergeCell ref="H36:H37"/>
    <mergeCell ref="C30:E31"/>
    <mergeCell ref="F30:F31"/>
    <mergeCell ref="G30:G31"/>
    <mergeCell ref="H30:H31"/>
    <mergeCell ref="C32:E33"/>
    <mergeCell ref="F32:F33"/>
    <mergeCell ref="G32:G33"/>
    <mergeCell ref="H32:H33"/>
    <mergeCell ref="B27:E27"/>
    <mergeCell ref="B2:H4"/>
    <mergeCell ref="B5:H8"/>
    <mergeCell ref="B10:H14"/>
    <mergeCell ref="B28:E29"/>
    <mergeCell ref="F28:F29"/>
    <mergeCell ref="G28:G29"/>
    <mergeCell ref="H28:H2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45" customWidth="1"/>
    <col min="2" max="4" width="10.625" style="145" customWidth="1"/>
    <col min="5" max="5" width="12.25" style="145" customWidth="1"/>
    <col min="6" max="7" width="13.625" style="145" customWidth="1"/>
    <col min="8" max="8" width="10.625" style="145" customWidth="1"/>
    <col min="9" max="9" width="2.125" style="145" customWidth="1"/>
    <col min="10" max="16384" width="9" style="145"/>
  </cols>
  <sheetData>
    <row r="1" spans="2:8" ht="15.75">
      <c r="B1" s="130" t="s">
        <v>376</v>
      </c>
      <c r="H1" s="150" t="s">
        <v>392</v>
      </c>
    </row>
    <row r="2" spans="2:8">
      <c r="B2" s="391" t="s">
        <v>364</v>
      </c>
      <c r="C2" s="391"/>
      <c r="D2" s="391"/>
      <c r="E2" s="391"/>
      <c r="F2" s="391"/>
      <c r="G2" s="391"/>
      <c r="H2" s="391"/>
    </row>
    <row r="3" spans="2:8">
      <c r="B3" s="391"/>
      <c r="C3" s="391"/>
      <c r="D3" s="391"/>
      <c r="E3" s="391"/>
      <c r="F3" s="391"/>
      <c r="G3" s="391"/>
      <c r="H3" s="391"/>
    </row>
    <row r="4" spans="2:8">
      <c r="B4" s="391"/>
      <c r="C4" s="391"/>
      <c r="D4" s="391"/>
      <c r="E4" s="391"/>
      <c r="F4" s="391"/>
      <c r="G4" s="391"/>
      <c r="H4" s="391"/>
    </row>
    <row r="5" spans="2:8" ht="18.75" customHeight="1">
      <c r="B5" s="392" t="s">
        <v>473</v>
      </c>
      <c r="C5" s="393"/>
      <c r="D5" s="393"/>
      <c r="E5" s="393"/>
      <c r="F5" s="393"/>
      <c r="G5" s="393"/>
      <c r="H5" s="394"/>
    </row>
    <row r="6" spans="2:8" ht="18.75" customHeight="1">
      <c r="B6" s="395"/>
      <c r="C6" s="396"/>
      <c r="D6" s="396"/>
      <c r="E6" s="396"/>
      <c r="F6" s="396"/>
      <c r="G6" s="396"/>
      <c r="H6" s="397"/>
    </row>
    <row r="7" spans="2:8" ht="18.75" customHeight="1">
      <c r="B7" s="395"/>
      <c r="C7" s="396"/>
      <c r="D7" s="396"/>
      <c r="E7" s="396"/>
      <c r="F7" s="396"/>
      <c r="G7" s="396"/>
      <c r="H7" s="397"/>
    </row>
    <row r="8" spans="2:8">
      <c r="B8" s="398"/>
      <c r="C8" s="399"/>
      <c r="D8" s="399"/>
      <c r="E8" s="399"/>
      <c r="F8" s="399"/>
      <c r="G8" s="399"/>
      <c r="H8" s="400"/>
    </row>
    <row r="9" spans="2:8">
      <c r="B9" s="145" t="s">
        <v>42</v>
      </c>
    </row>
    <row r="10" spans="2:8">
      <c r="B10" s="401" t="s">
        <v>360</v>
      </c>
      <c r="C10" s="402"/>
      <c r="D10" s="402"/>
      <c r="E10" s="402"/>
      <c r="F10" s="402"/>
      <c r="G10" s="402"/>
      <c r="H10" s="403"/>
    </row>
    <row r="11" spans="2:8">
      <c r="B11" s="404"/>
      <c r="C11" s="405"/>
      <c r="D11" s="405"/>
      <c r="E11" s="405"/>
      <c r="F11" s="405"/>
      <c r="G11" s="405"/>
      <c r="H11" s="406"/>
    </row>
    <row r="12" spans="2:8">
      <c r="B12" s="404"/>
      <c r="C12" s="405"/>
      <c r="D12" s="405"/>
      <c r="E12" s="405"/>
      <c r="F12" s="405"/>
      <c r="G12" s="405"/>
      <c r="H12" s="406"/>
    </row>
    <row r="13" spans="2:8">
      <c r="B13" s="404"/>
      <c r="C13" s="405"/>
      <c r="D13" s="405"/>
      <c r="E13" s="405"/>
      <c r="F13" s="405"/>
      <c r="G13" s="405"/>
      <c r="H13" s="406"/>
    </row>
    <row r="14" spans="2:8">
      <c r="B14" s="407"/>
      <c r="C14" s="408"/>
      <c r="D14" s="408"/>
      <c r="E14" s="408"/>
      <c r="F14" s="408"/>
      <c r="G14" s="408"/>
      <c r="H14" s="409"/>
    </row>
    <row r="15" spans="2:8" ht="15" customHeight="1"/>
    <row r="16" spans="2:8" ht="18" customHeight="1">
      <c r="E16" s="146" t="s">
        <v>370</v>
      </c>
      <c r="F16" s="146"/>
      <c r="G16" s="146"/>
      <c r="H16" s="146"/>
    </row>
    <row r="17" spans="2:11" ht="18" customHeight="1">
      <c r="E17" s="146" t="s">
        <v>201</v>
      </c>
      <c r="F17" s="146"/>
      <c r="G17" s="146"/>
      <c r="H17" s="146"/>
    </row>
    <row r="18" spans="2:11" ht="18" customHeight="1">
      <c r="E18" s="146" t="s">
        <v>28</v>
      </c>
      <c r="F18" s="146"/>
      <c r="G18" s="146"/>
      <c r="H18" s="146"/>
    </row>
    <row r="19" spans="2:11" ht="18" customHeight="1">
      <c r="E19" s="146" t="s">
        <v>371</v>
      </c>
      <c r="F19" s="146"/>
      <c r="G19" s="146"/>
      <c r="H19" s="146"/>
    </row>
    <row r="20" spans="2:11" ht="15" customHeight="1"/>
    <row r="21" spans="2:11">
      <c r="B21" s="145" t="s">
        <v>91</v>
      </c>
    </row>
    <row r="22" spans="2:11" ht="18" customHeight="1">
      <c r="C22" s="146" t="s">
        <v>104</v>
      </c>
    </row>
    <row r="23" spans="2:11" ht="18" customHeight="1">
      <c r="C23" s="146" t="s">
        <v>366</v>
      </c>
    </row>
    <row r="24" spans="2:11" ht="18" customHeight="1">
      <c r="C24" s="146" t="s">
        <v>357</v>
      </c>
    </row>
    <row r="25" spans="2:11" ht="18" customHeight="1">
      <c r="C25" s="146" t="s">
        <v>367</v>
      </c>
      <c r="K25" s="146"/>
    </row>
    <row r="26" spans="2:11">
      <c r="H26" s="148" t="s">
        <v>155</v>
      </c>
    </row>
    <row r="27" spans="2:11" ht="30">
      <c r="B27" s="390"/>
      <c r="C27" s="390"/>
      <c r="D27" s="390"/>
      <c r="E27" s="390"/>
      <c r="F27" s="147" t="s">
        <v>402</v>
      </c>
      <c r="G27" s="147" t="s">
        <v>434</v>
      </c>
      <c r="H27" s="149" t="s">
        <v>322</v>
      </c>
    </row>
    <row r="28" spans="2:11" ht="15.95" customHeight="1">
      <c r="B28" s="410" t="s">
        <v>325</v>
      </c>
      <c r="C28" s="410"/>
      <c r="D28" s="410"/>
      <c r="E28" s="410"/>
      <c r="F28" s="412">
        <v>214685000</v>
      </c>
      <c r="G28" s="412">
        <v>202131000</v>
      </c>
      <c r="H28" s="414" t="s">
        <v>164</v>
      </c>
    </row>
    <row r="29" spans="2:11" ht="15.95" customHeight="1">
      <c r="B29" s="411"/>
      <c r="C29" s="411"/>
      <c r="D29" s="411"/>
      <c r="E29" s="411"/>
      <c r="F29" s="413"/>
      <c r="G29" s="413"/>
      <c r="H29" s="415"/>
    </row>
    <row r="30" spans="2:11" ht="15.95" customHeight="1">
      <c r="B30" s="411" t="s">
        <v>306</v>
      </c>
      <c r="C30" s="416" t="s">
        <v>427</v>
      </c>
      <c r="D30" s="416"/>
      <c r="E30" s="416"/>
      <c r="F30" s="413"/>
      <c r="G30" s="413"/>
      <c r="H30" s="417" t="s">
        <v>373</v>
      </c>
    </row>
    <row r="31" spans="2:11" ht="15.95" customHeight="1">
      <c r="B31" s="411"/>
      <c r="C31" s="416"/>
      <c r="D31" s="416"/>
      <c r="E31" s="416"/>
      <c r="F31" s="413"/>
      <c r="G31" s="413"/>
      <c r="H31" s="417"/>
    </row>
    <row r="32" spans="2:11" ht="15.95" customHeight="1">
      <c r="B32" s="411"/>
      <c r="C32" s="416" t="s">
        <v>202</v>
      </c>
      <c r="D32" s="416"/>
      <c r="E32" s="416"/>
      <c r="F32" s="413"/>
      <c r="G32" s="413"/>
      <c r="H32" s="417" t="s">
        <v>373</v>
      </c>
    </row>
    <row r="33" spans="2:8" ht="15.95" customHeight="1">
      <c r="B33" s="411"/>
      <c r="C33" s="416"/>
      <c r="D33" s="416"/>
      <c r="E33" s="416"/>
      <c r="F33" s="413"/>
      <c r="G33" s="413"/>
      <c r="H33" s="417"/>
    </row>
    <row r="34" spans="2:8" ht="15.95" customHeight="1">
      <c r="B34" s="411"/>
      <c r="C34" s="416" t="s">
        <v>428</v>
      </c>
      <c r="D34" s="416"/>
      <c r="E34" s="416"/>
      <c r="F34" s="413"/>
      <c r="G34" s="413"/>
      <c r="H34" s="417" t="s">
        <v>373</v>
      </c>
    </row>
    <row r="35" spans="2:8" ht="15.95" customHeight="1">
      <c r="B35" s="411"/>
      <c r="C35" s="416"/>
      <c r="D35" s="416"/>
      <c r="E35" s="416"/>
      <c r="F35" s="413"/>
      <c r="G35" s="413"/>
      <c r="H35" s="417"/>
    </row>
    <row r="36" spans="2:8" ht="15.95" customHeight="1">
      <c r="B36" s="411"/>
      <c r="C36" s="416" t="s">
        <v>296</v>
      </c>
      <c r="D36" s="416"/>
      <c r="E36" s="416"/>
      <c r="F36" s="413"/>
      <c r="G36" s="413"/>
      <c r="H36" s="417" t="s">
        <v>433</v>
      </c>
    </row>
    <row r="37" spans="2:8" ht="15.95" customHeight="1">
      <c r="B37" s="411"/>
      <c r="C37" s="416"/>
      <c r="D37" s="416"/>
      <c r="E37" s="416"/>
      <c r="F37" s="413"/>
      <c r="G37" s="413"/>
      <c r="H37" s="417"/>
    </row>
    <row r="38" spans="2:8" ht="15.95" customHeight="1">
      <c r="B38" s="411"/>
      <c r="C38" s="416" t="s">
        <v>430</v>
      </c>
      <c r="D38" s="416"/>
      <c r="E38" s="416"/>
      <c r="F38" s="413"/>
      <c r="G38" s="413"/>
      <c r="H38" s="417" t="s">
        <v>373</v>
      </c>
    </row>
    <row r="39" spans="2:8" ht="15.95" customHeight="1">
      <c r="B39" s="411"/>
      <c r="C39" s="416"/>
      <c r="D39" s="416"/>
      <c r="E39" s="416"/>
      <c r="F39" s="413"/>
      <c r="G39" s="413"/>
      <c r="H39" s="417"/>
    </row>
    <row r="40" spans="2:8" ht="15.95" customHeight="1">
      <c r="B40" s="411"/>
      <c r="C40" s="416" t="s">
        <v>369</v>
      </c>
      <c r="D40" s="416"/>
      <c r="E40" s="416"/>
      <c r="F40" s="413">
        <v>50000000</v>
      </c>
      <c r="G40" s="413">
        <v>40000000</v>
      </c>
      <c r="H40" s="417" t="s">
        <v>374</v>
      </c>
    </row>
    <row r="41" spans="2:8" ht="15.95" customHeight="1">
      <c r="B41" s="411"/>
      <c r="C41" s="416"/>
      <c r="D41" s="416"/>
      <c r="E41" s="416"/>
      <c r="F41" s="413"/>
      <c r="G41" s="413"/>
      <c r="H41" s="417"/>
    </row>
    <row r="42" spans="2:8" ht="15.95" customHeight="1">
      <c r="B42" s="411"/>
      <c r="C42" s="416" t="s">
        <v>431</v>
      </c>
      <c r="D42" s="416"/>
      <c r="E42" s="416"/>
      <c r="F42" s="413"/>
      <c r="G42" s="413"/>
      <c r="H42" s="417" t="s">
        <v>184</v>
      </c>
    </row>
    <row r="43" spans="2:8" ht="15.95" customHeight="1">
      <c r="B43" s="411"/>
      <c r="C43" s="416"/>
      <c r="D43" s="416"/>
      <c r="E43" s="416"/>
      <c r="F43" s="413"/>
      <c r="G43" s="413"/>
      <c r="H43" s="417"/>
    </row>
    <row r="44" spans="2:8" ht="15.95" customHeight="1">
      <c r="B44" s="411"/>
      <c r="C44" s="432" t="s">
        <v>450</v>
      </c>
      <c r="D44" s="416"/>
      <c r="E44" s="416"/>
      <c r="F44" s="413"/>
      <c r="G44" s="413"/>
      <c r="H44" s="433" t="s">
        <v>375</v>
      </c>
    </row>
    <row r="45" spans="2:8" ht="15.95" customHeight="1">
      <c r="B45" s="411"/>
      <c r="C45" s="416"/>
      <c r="D45" s="416"/>
      <c r="E45" s="416"/>
      <c r="F45" s="413"/>
      <c r="G45" s="413"/>
      <c r="H45" s="433"/>
    </row>
    <row r="46" spans="2:8" ht="9.9499999999999993" customHeight="1">
      <c r="B46" s="418" t="s">
        <v>337</v>
      </c>
      <c r="C46" s="419"/>
      <c r="D46" s="419"/>
      <c r="E46" s="420"/>
      <c r="F46" s="428">
        <f>F28-F30-F32-F34-F36-F38-F40-F42-F44</f>
        <v>164685000</v>
      </c>
      <c r="G46" s="428">
        <f>G28-G30-G32-G34-G36-G38-G40-G42-G44</f>
        <v>162131000</v>
      </c>
      <c r="H46" s="428"/>
    </row>
    <row r="47" spans="2:8" ht="9.9499999999999993" customHeight="1">
      <c r="B47" s="421"/>
      <c r="C47" s="422"/>
      <c r="D47" s="422"/>
      <c r="E47" s="423"/>
      <c r="F47" s="428"/>
      <c r="G47" s="428"/>
      <c r="H47" s="428"/>
    </row>
    <row r="48" spans="2:8" ht="9.9499999999999993" customHeight="1">
      <c r="B48" s="418" t="s">
        <v>365</v>
      </c>
      <c r="C48" s="419"/>
      <c r="D48" s="419"/>
      <c r="E48" s="420"/>
      <c r="F48" s="429">
        <v>31</v>
      </c>
      <c r="G48" s="429">
        <v>30</v>
      </c>
      <c r="H48" s="430" t="s">
        <v>419</v>
      </c>
    </row>
    <row r="49" spans="2:8" ht="9.9499999999999993" customHeight="1">
      <c r="B49" s="421"/>
      <c r="C49" s="422"/>
      <c r="D49" s="422"/>
      <c r="E49" s="423"/>
      <c r="F49" s="429"/>
      <c r="G49" s="429"/>
      <c r="H49" s="430"/>
    </row>
    <row r="50" spans="2:8" ht="9.9499999999999993" customHeight="1">
      <c r="B50" s="418" t="s">
        <v>190</v>
      </c>
      <c r="C50" s="419"/>
      <c r="D50" s="419"/>
      <c r="E50" s="420"/>
      <c r="F50" s="431">
        <f>ROUNDUP(F46/F48,0)</f>
        <v>5312420</v>
      </c>
      <c r="G50" s="431">
        <f>ROUNDUP(G46/G48,0)</f>
        <v>5404367</v>
      </c>
      <c r="H50" s="431"/>
    </row>
    <row r="51" spans="2:8" ht="9.9499999999999993" customHeight="1">
      <c r="B51" s="421"/>
      <c r="C51" s="422"/>
      <c r="D51" s="422"/>
      <c r="E51" s="423"/>
      <c r="F51" s="431"/>
      <c r="G51" s="431"/>
      <c r="H51" s="431"/>
    </row>
    <row r="52" spans="2:8" ht="9.9499999999999993" customHeight="1">
      <c r="B52" s="418" t="s">
        <v>78</v>
      </c>
      <c r="C52" s="419"/>
      <c r="D52" s="419"/>
      <c r="E52" s="420"/>
      <c r="F52" s="424"/>
      <c r="G52" s="425">
        <f>ROUND((G50-F50)/F50,4)</f>
        <v>1.7299999999999999E-2</v>
      </c>
      <c r="H52" s="427"/>
    </row>
    <row r="53" spans="2:8" ht="17.25" customHeight="1">
      <c r="B53" s="421"/>
      <c r="C53" s="422"/>
      <c r="D53" s="422"/>
      <c r="E53" s="423"/>
      <c r="F53" s="424"/>
      <c r="G53" s="426"/>
      <c r="H53" s="427"/>
    </row>
    <row r="54" spans="2:8" ht="6" customHeight="1"/>
    <row r="55" spans="2:8" ht="6" customHeight="1"/>
  </sheetData>
  <mergeCells count="57">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 ref="B52:E53"/>
    <mergeCell ref="F52:F53"/>
    <mergeCell ref="G52:G53"/>
    <mergeCell ref="H52:H53"/>
    <mergeCell ref="B46:E47"/>
    <mergeCell ref="F46:F47"/>
    <mergeCell ref="G46:G47"/>
    <mergeCell ref="H46:H47"/>
    <mergeCell ref="B48:E49"/>
    <mergeCell ref="F48:F49"/>
    <mergeCell ref="G48:G49"/>
    <mergeCell ref="H48:H49"/>
    <mergeCell ref="H38:H39"/>
    <mergeCell ref="C40:E41"/>
    <mergeCell ref="F40:F41"/>
    <mergeCell ref="G40:G41"/>
    <mergeCell ref="H40:H41"/>
    <mergeCell ref="C34:E35"/>
    <mergeCell ref="F34:F35"/>
    <mergeCell ref="G34:G35"/>
    <mergeCell ref="H34:H35"/>
    <mergeCell ref="C36:E37"/>
    <mergeCell ref="F36:F37"/>
    <mergeCell ref="G36:G37"/>
    <mergeCell ref="H36:H37"/>
    <mergeCell ref="C30:E31"/>
    <mergeCell ref="F30:F31"/>
    <mergeCell ref="G30:G31"/>
    <mergeCell ref="H30:H31"/>
    <mergeCell ref="C32:E33"/>
    <mergeCell ref="F32:F33"/>
    <mergeCell ref="G32:G33"/>
    <mergeCell ref="H32:H33"/>
    <mergeCell ref="B27:E27"/>
    <mergeCell ref="B2:H4"/>
    <mergeCell ref="B5:H8"/>
    <mergeCell ref="B10:H14"/>
    <mergeCell ref="B28:E29"/>
    <mergeCell ref="F28:F29"/>
    <mergeCell ref="G28:G29"/>
    <mergeCell ref="H28:H2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52" t="s">
        <v>405</v>
      </c>
    </row>
    <row r="2" spans="1:3" ht="9.9499999999999993" customHeight="1">
      <c r="A2" s="152"/>
    </row>
    <row r="3" spans="1:3" ht="25.5">
      <c r="A3" s="153" t="s">
        <v>351</v>
      </c>
    </row>
    <row r="4" spans="1:3" ht="9.9499999999999993" customHeight="1"/>
    <row r="5" spans="1:3" ht="19.5">
      <c r="A5" s="154" t="s">
        <v>336</v>
      </c>
      <c r="B5" s="163"/>
    </row>
    <row r="6" spans="1:3">
      <c r="A6" s="155" t="s">
        <v>407</v>
      </c>
      <c r="B6" s="163"/>
    </row>
    <row r="7" spans="1:3" ht="9.9499999999999993" customHeight="1"/>
    <row r="8" spans="1:3" ht="20.100000000000001" customHeight="1"/>
    <row r="9" spans="1:3" s="151" customFormat="1" ht="20.100000000000001" customHeight="1">
      <c r="A9" s="156" t="s">
        <v>283</v>
      </c>
      <c r="B9" s="156" t="s">
        <v>207</v>
      </c>
      <c r="C9" s="156" t="s">
        <v>408</v>
      </c>
    </row>
    <row r="10" spans="1:3">
      <c r="A10" s="157"/>
      <c r="B10" s="436"/>
      <c r="C10" s="437"/>
    </row>
    <row r="11" spans="1:3" ht="285" customHeight="1">
      <c r="A11" s="158"/>
      <c r="B11" s="436"/>
      <c r="C11" s="437"/>
    </row>
    <row r="12" spans="1:3">
      <c r="A12" s="157"/>
      <c r="B12" s="436"/>
      <c r="C12" s="437"/>
    </row>
    <row r="13" spans="1:3" ht="285" customHeight="1">
      <c r="A13" s="158"/>
      <c r="B13" s="436"/>
      <c r="C13" s="437"/>
    </row>
    <row r="14" spans="1:3" ht="19.5">
      <c r="A14" s="159" t="s">
        <v>163</v>
      </c>
      <c r="B14" s="161" t="s">
        <v>413</v>
      </c>
    </row>
    <row r="15" spans="1:3" ht="19.5">
      <c r="A15" s="159" t="s">
        <v>411</v>
      </c>
      <c r="B15" s="161" t="s">
        <v>206</v>
      </c>
    </row>
    <row r="16" spans="1:3">
      <c r="A16" s="152" t="s">
        <v>172</v>
      </c>
    </row>
    <row r="17" spans="1:3" ht="9.9499999999999993" customHeight="1">
      <c r="A17" s="152"/>
    </row>
    <row r="18" spans="1:3" ht="25.5">
      <c r="A18" s="153" t="s">
        <v>448</v>
      </c>
    </row>
    <row r="19" spans="1:3" ht="9.9499999999999993" customHeight="1"/>
    <row r="20" spans="1:3" ht="19.5">
      <c r="A20" s="154" t="s">
        <v>336</v>
      </c>
      <c r="B20" s="163"/>
      <c r="C20" s="161"/>
    </row>
    <row r="21" spans="1:3" ht="19.5">
      <c r="A21" s="155" t="s">
        <v>407</v>
      </c>
      <c r="B21" s="163"/>
      <c r="C21" s="161"/>
    </row>
    <row r="22" spans="1:3" ht="9.9499999999999993" customHeight="1">
      <c r="A22" s="161"/>
      <c r="B22" s="161"/>
      <c r="C22" s="161"/>
    </row>
    <row r="23" spans="1:3" ht="20.100000000000001" customHeight="1">
      <c r="A23" s="160" t="s">
        <v>205</v>
      </c>
      <c r="B23" s="434"/>
      <c r="C23" s="435"/>
    </row>
    <row r="24" spans="1:3" s="151" customFormat="1" ht="20.100000000000001" customHeight="1">
      <c r="A24" s="162" t="s">
        <v>283</v>
      </c>
      <c r="B24" s="162" t="s">
        <v>207</v>
      </c>
      <c r="C24" s="162" t="s">
        <v>408</v>
      </c>
    </row>
    <row r="25" spans="1:3">
      <c r="A25" s="157"/>
      <c r="B25" s="436"/>
      <c r="C25" s="437"/>
    </row>
    <row r="26" spans="1:3" ht="285" customHeight="1">
      <c r="A26" s="158"/>
      <c r="B26" s="436"/>
      <c r="C26" s="437"/>
    </row>
    <row r="27" spans="1:3">
      <c r="A27" s="157"/>
      <c r="B27" s="436"/>
      <c r="C27" s="437"/>
    </row>
    <row r="28" spans="1:3" ht="285" customHeight="1">
      <c r="A28" s="158"/>
      <c r="B28" s="436"/>
      <c r="C28" s="437"/>
    </row>
    <row r="29" spans="1:3" ht="19.5">
      <c r="A29" s="159" t="s">
        <v>163</v>
      </c>
      <c r="B29" s="161" t="s">
        <v>413</v>
      </c>
    </row>
    <row r="30" spans="1:3" ht="19.5">
      <c r="A30" s="159" t="s">
        <v>411</v>
      </c>
      <c r="B30" s="161" t="s">
        <v>206</v>
      </c>
    </row>
    <row r="31" spans="1:3">
      <c r="A31" s="152" t="s">
        <v>67</v>
      </c>
    </row>
    <row r="32" spans="1:3" ht="9.9499999999999993" customHeight="1">
      <c r="A32" s="152"/>
    </row>
    <row r="33" spans="1:3" ht="25.5">
      <c r="A33" s="153" t="s">
        <v>429</v>
      </c>
    </row>
    <row r="34" spans="1:3" ht="9.9499999999999993" customHeight="1"/>
    <row r="35" spans="1:3" ht="19.5">
      <c r="A35" s="154" t="s">
        <v>336</v>
      </c>
      <c r="B35" s="163"/>
      <c r="C35" s="161"/>
    </row>
    <row r="36" spans="1:3" ht="19.5">
      <c r="A36" s="155" t="s">
        <v>407</v>
      </c>
      <c r="B36" s="163"/>
      <c r="C36" s="161"/>
    </row>
    <row r="37" spans="1:3" ht="9.9499999999999993" customHeight="1">
      <c r="A37" s="161"/>
      <c r="B37" s="161"/>
      <c r="C37" s="161"/>
    </row>
    <row r="38" spans="1:3" ht="20.100000000000001" customHeight="1">
      <c r="A38" s="161"/>
      <c r="B38" s="161"/>
      <c r="C38" s="161"/>
    </row>
    <row r="39" spans="1:3" s="151" customFormat="1" ht="20.100000000000001" customHeight="1">
      <c r="A39" s="156" t="s">
        <v>283</v>
      </c>
      <c r="B39" s="156" t="s">
        <v>207</v>
      </c>
      <c r="C39" s="156" t="s">
        <v>408</v>
      </c>
    </row>
    <row r="40" spans="1:3">
      <c r="A40" s="157"/>
      <c r="B40" s="436"/>
      <c r="C40" s="437"/>
    </row>
    <row r="41" spans="1:3" ht="279.95" customHeight="1">
      <c r="A41" s="158"/>
      <c r="B41" s="436"/>
      <c r="C41" s="437"/>
    </row>
    <row r="42" spans="1:3">
      <c r="A42" s="157"/>
      <c r="B42" s="436"/>
      <c r="C42" s="437"/>
    </row>
    <row r="43" spans="1:3" ht="279.95" customHeight="1">
      <c r="A43" s="158"/>
      <c r="B43" s="436"/>
      <c r="C43" s="437"/>
    </row>
    <row r="44" spans="1:3" ht="19.5">
      <c r="A44" s="161"/>
      <c r="B44" s="161"/>
      <c r="C44" s="161"/>
    </row>
    <row r="45" spans="1:3" ht="19.5">
      <c r="A45" s="159" t="s">
        <v>163</v>
      </c>
      <c r="B45" s="161" t="s">
        <v>413</v>
      </c>
      <c r="C45" s="161"/>
    </row>
    <row r="46" spans="1:3" ht="19.5">
      <c r="A46" s="159" t="s">
        <v>411</v>
      </c>
      <c r="B46" s="161" t="s">
        <v>206</v>
      </c>
      <c r="C46" s="161"/>
    </row>
  </sheetData>
  <mergeCells count="13">
    <mergeCell ref="B42:B43"/>
    <mergeCell ref="C42:C43"/>
    <mergeCell ref="B25:B26"/>
    <mergeCell ref="C25:C26"/>
    <mergeCell ref="B27:B28"/>
    <mergeCell ref="C27:C28"/>
    <mergeCell ref="B40:B41"/>
    <mergeCell ref="C40:C41"/>
    <mergeCell ref="B23:C23"/>
    <mergeCell ref="B10:B11"/>
    <mergeCell ref="C10:C11"/>
    <mergeCell ref="B12:B13"/>
    <mergeCell ref="C12:C13"/>
  </mergeCells>
  <phoneticPr fontId="3" type="Hiragana"/>
  <pageMargins left="0.50314960629921257" right="0.30629921259842519" top="0.39370078740157477" bottom="0.19685039370078738"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52" t="s">
        <v>405</v>
      </c>
    </row>
    <row r="2" spans="1:3" ht="9.9499999999999993" customHeight="1">
      <c r="A2" s="152"/>
    </row>
    <row r="3" spans="1:3" ht="25.5">
      <c r="A3" s="153" t="s">
        <v>351</v>
      </c>
    </row>
    <row r="4" spans="1:3" ht="9.9499999999999993" customHeight="1"/>
    <row r="5" spans="1:3" ht="19.5">
      <c r="A5" s="154" t="s">
        <v>336</v>
      </c>
      <c r="B5" s="163"/>
    </row>
    <row r="6" spans="1:3">
      <c r="A6" s="155" t="s">
        <v>407</v>
      </c>
      <c r="B6" s="163"/>
    </row>
    <row r="7" spans="1:3" ht="9.9499999999999993" customHeight="1"/>
    <row r="8" spans="1:3" ht="20.100000000000001" customHeight="1"/>
    <row r="9" spans="1:3" s="151" customFormat="1" ht="20.100000000000001" customHeight="1">
      <c r="A9" s="156" t="s">
        <v>283</v>
      </c>
      <c r="B9" s="156" t="s">
        <v>207</v>
      </c>
      <c r="C9" s="156" t="s">
        <v>408</v>
      </c>
    </row>
    <row r="10" spans="1:3">
      <c r="A10" s="157" t="s">
        <v>213</v>
      </c>
      <c r="B10" s="436" t="s">
        <v>372</v>
      </c>
      <c r="C10" s="437" t="s">
        <v>415</v>
      </c>
    </row>
    <row r="11" spans="1:3" ht="285" customHeight="1">
      <c r="A11" s="158" t="s">
        <v>381</v>
      </c>
      <c r="B11" s="436"/>
      <c r="C11" s="437"/>
    </row>
    <row r="12" spans="1:3">
      <c r="A12" s="157" t="s">
        <v>409</v>
      </c>
      <c r="B12" s="436" t="s">
        <v>372</v>
      </c>
      <c r="C12" s="437" t="s">
        <v>394</v>
      </c>
    </row>
    <row r="13" spans="1:3" ht="285" customHeight="1">
      <c r="A13" s="158" t="s">
        <v>410</v>
      </c>
      <c r="B13" s="436"/>
      <c r="C13" s="437"/>
    </row>
    <row r="14" spans="1:3" ht="19.5">
      <c r="A14" s="159" t="s">
        <v>163</v>
      </c>
      <c r="B14" s="161" t="s">
        <v>413</v>
      </c>
    </row>
    <row r="15" spans="1:3" ht="19.5">
      <c r="A15" s="159" t="s">
        <v>411</v>
      </c>
      <c r="B15" s="161" t="s">
        <v>206</v>
      </c>
    </row>
    <row r="16" spans="1:3">
      <c r="A16" s="152" t="s">
        <v>172</v>
      </c>
    </row>
    <row r="17" spans="1:3" ht="9.9499999999999993" customHeight="1">
      <c r="A17" s="152"/>
    </row>
    <row r="18" spans="1:3" ht="25.5">
      <c r="A18" s="153" t="s">
        <v>448</v>
      </c>
    </row>
    <row r="19" spans="1:3" ht="9.9499999999999993" customHeight="1"/>
    <row r="20" spans="1:3" ht="19.5">
      <c r="A20" s="154" t="s">
        <v>336</v>
      </c>
      <c r="B20" s="163"/>
      <c r="C20" s="161"/>
    </row>
    <row r="21" spans="1:3" ht="19.5">
      <c r="A21" s="155" t="s">
        <v>407</v>
      </c>
      <c r="B21" s="163"/>
      <c r="C21" s="161"/>
    </row>
    <row r="22" spans="1:3" ht="9.9499999999999993" customHeight="1">
      <c r="A22" s="161"/>
      <c r="B22" s="161"/>
      <c r="C22" s="161"/>
    </row>
    <row r="23" spans="1:3" ht="20.100000000000001" customHeight="1">
      <c r="A23" s="160" t="s">
        <v>205</v>
      </c>
      <c r="B23" s="434" t="s">
        <v>414</v>
      </c>
      <c r="C23" s="435"/>
    </row>
    <row r="24" spans="1:3" s="151" customFormat="1" ht="20.100000000000001" customHeight="1">
      <c r="A24" s="162" t="s">
        <v>283</v>
      </c>
      <c r="B24" s="162" t="s">
        <v>207</v>
      </c>
      <c r="C24" s="162" t="s">
        <v>408</v>
      </c>
    </row>
    <row r="25" spans="1:3">
      <c r="A25" s="157" t="s">
        <v>213</v>
      </c>
      <c r="B25" s="436" t="s">
        <v>372</v>
      </c>
      <c r="C25" s="437" t="s">
        <v>415</v>
      </c>
    </row>
    <row r="26" spans="1:3" ht="285" customHeight="1">
      <c r="A26" s="158" t="s">
        <v>412</v>
      </c>
      <c r="B26" s="436"/>
      <c r="C26" s="437"/>
    </row>
    <row r="27" spans="1:3">
      <c r="A27" s="157" t="s">
        <v>409</v>
      </c>
      <c r="B27" s="436" t="s">
        <v>372</v>
      </c>
      <c r="C27" s="437" t="s">
        <v>394</v>
      </c>
    </row>
    <row r="28" spans="1:3" ht="285" customHeight="1">
      <c r="A28" s="158" t="s">
        <v>329</v>
      </c>
      <c r="B28" s="436"/>
      <c r="C28" s="437"/>
    </row>
    <row r="29" spans="1:3" ht="19.5">
      <c r="A29" s="159" t="s">
        <v>163</v>
      </c>
      <c r="B29" s="161" t="s">
        <v>413</v>
      </c>
    </row>
    <row r="30" spans="1:3" ht="19.5">
      <c r="A30" s="159" t="s">
        <v>411</v>
      </c>
      <c r="B30" s="161" t="s">
        <v>206</v>
      </c>
    </row>
    <row r="31" spans="1:3">
      <c r="A31" s="152" t="s">
        <v>67</v>
      </c>
    </row>
    <row r="32" spans="1:3" ht="9.9499999999999993" customHeight="1">
      <c r="A32" s="152"/>
    </row>
    <row r="33" spans="1:3" ht="25.5">
      <c r="A33" s="153" t="s">
        <v>429</v>
      </c>
    </row>
    <row r="34" spans="1:3" ht="9.9499999999999993" customHeight="1"/>
    <row r="35" spans="1:3" ht="19.5">
      <c r="A35" s="154" t="s">
        <v>336</v>
      </c>
      <c r="B35" s="163"/>
      <c r="C35" s="161"/>
    </row>
    <row r="36" spans="1:3" ht="19.5">
      <c r="A36" s="155" t="s">
        <v>407</v>
      </c>
      <c r="B36" s="163"/>
      <c r="C36" s="161"/>
    </row>
    <row r="37" spans="1:3" ht="9.9499999999999993" customHeight="1">
      <c r="A37" s="161"/>
      <c r="B37" s="161"/>
      <c r="C37" s="161"/>
    </row>
    <row r="38" spans="1:3" ht="20.100000000000001" customHeight="1">
      <c r="A38" s="161"/>
      <c r="B38" s="161"/>
      <c r="C38" s="161"/>
    </row>
    <row r="39" spans="1:3" s="151" customFormat="1" ht="20.100000000000001" customHeight="1">
      <c r="A39" s="156" t="s">
        <v>283</v>
      </c>
      <c r="B39" s="156" t="s">
        <v>207</v>
      </c>
      <c r="C39" s="156" t="s">
        <v>408</v>
      </c>
    </row>
    <row r="40" spans="1:3">
      <c r="A40" s="157" t="s">
        <v>213</v>
      </c>
      <c r="B40" s="436" t="s">
        <v>372</v>
      </c>
      <c r="C40" s="437" t="s">
        <v>415</v>
      </c>
    </row>
    <row r="41" spans="1:3" ht="279.95" customHeight="1">
      <c r="A41" s="158" t="s">
        <v>334</v>
      </c>
      <c r="B41" s="436"/>
      <c r="C41" s="437"/>
    </row>
    <row r="42" spans="1:3">
      <c r="A42" s="157" t="s">
        <v>409</v>
      </c>
      <c r="B42" s="436" t="s">
        <v>372</v>
      </c>
      <c r="C42" s="437" t="s">
        <v>394</v>
      </c>
    </row>
    <row r="43" spans="1:3" ht="279.95" customHeight="1">
      <c r="A43" s="158" t="s">
        <v>120</v>
      </c>
      <c r="B43" s="436"/>
      <c r="C43" s="437"/>
    </row>
    <row r="44" spans="1:3" ht="19.5">
      <c r="A44" s="161"/>
      <c r="B44" s="161"/>
      <c r="C44" s="161"/>
    </row>
    <row r="45" spans="1:3" ht="19.5">
      <c r="A45" s="159" t="s">
        <v>163</v>
      </c>
      <c r="B45" s="161" t="s">
        <v>413</v>
      </c>
      <c r="C45" s="161"/>
    </row>
    <row r="46" spans="1:3" ht="19.5">
      <c r="A46" s="159" t="s">
        <v>411</v>
      </c>
      <c r="B46" s="161" t="s">
        <v>206</v>
      </c>
      <c r="C46" s="161"/>
    </row>
  </sheetData>
  <mergeCells count="13">
    <mergeCell ref="B42:B43"/>
    <mergeCell ref="C42:C43"/>
    <mergeCell ref="B25:B26"/>
    <mergeCell ref="C25:C26"/>
    <mergeCell ref="B27:B28"/>
    <mergeCell ref="C27:C28"/>
    <mergeCell ref="B40:B41"/>
    <mergeCell ref="C40:C41"/>
    <mergeCell ref="B23:C23"/>
    <mergeCell ref="B10:B11"/>
    <mergeCell ref="C10:C11"/>
    <mergeCell ref="B12:B13"/>
    <mergeCell ref="C12:C13"/>
  </mergeCells>
  <phoneticPr fontId="3"/>
  <pageMargins left="0.50314960629921257" right="0.30629921259842519" top="0.39370078740157477" bottom="0.19685039370078738"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64" customWidth="1"/>
    <col min="2" max="2" width="28.875" style="164" customWidth="1"/>
    <col min="3" max="16384" width="9" style="164"/>
  </cols>
  <sheetData>
    <row r="1" spans="1:2" ht="15" customHeight="1">
      <c r="A1" s="166" t="s">
        <v>316</v>
      </c>
      <c r="B1" s="170" t="s">
        <v>348</v>
      </c>
    </row>
    <row r="2" spans="1:2" ht="15" customHeight="1">
      <c r="A2" s="438" t="s">
        <v>115</v>
      </c>
      <c r="B2" s="438"/>
    </row>
    <row r="3" spans="1:2" ht="15" customHeight="1">
      <c r="A3" s="167"/>
      <c r="B3" s="167"/>
    </row>
    <row r="4" spans="1:2" ht="15" customHeight="1">
      <c r="A4" s="168"/>
      <c r="B4" s="171" t="s">
        <v>377</v>
      </c>
    </row>
    <row r="5" spans="1:2" ht="15" customHeight="1">
      <c r="A5" s="168"/>
      <c r="B5" s="172" t="s">
        <v>243</v>
      </c>
    </row>
    <row r="6" spans="1:2" ht="15" customHeight="1">
      <c r="A6" s="168"/>
      <c r="B6" s="172" t="s">
        <v>380</v>
      </c>
    </row>
    <row r="7" spans="1:2" ht="15" customHeight="1">
      <c r="A7" s="168"/>
      <c r="B7" s="172" t="s">
        <v>312</v>
      </c>
    </row>
    <row r="8" spans="1:2" ht="15" customHeight="1">
      <c r="A8" s="168"/>
      <c r="B8" s="168"/>
    </row>
    <row r="9" spans="1:2" s="165" customFormat="1" ht="30" customHeight="1">
      <c r="A9" s="439" t="s">
        <v>379</v>
      </c>
      <c r="B9" s="440"/>
    </row>
    <row r="10" spans="1:2" ht="99.75" customHeight="1">
      <c r="A10" s="442" t="s">
        <v>378</v>
      </c>
      <c r="B10" s="443"/>
    </row>
    <row r="11" spans="1:2" ht="120" customHeight="1">
      <c r="A11" s="444"/>
      <c r="B11" s="445"/>
    </row>
    <row r="12" spans="1:2" ht="374.25" customHeight="1">
      <c r="A12" s="446"/>
      <c r="B12" s="447"/>
    </row>
    <row r="13" spans="1:2" ht="51.75" customHeight="1">
      <c r="A13" s="441" t="s">
        <v>68</v>
      </c>
      <c r="B13" s="441"/>
    </row>
    <row r="14" spans="1:2">
      <c r="A14" s="169"/>
      <c r="B14" s="169"/>
    </row>
    <row r="15" spans="1:2">
      <c r="A15" s="169"/>
      <c r="B15" s="169"/>
    </row>
    <row r="16" spans="1:2">
      <c r="A16" s="169"/>
      <c r="B16" s="169"/>
    </row>
    <row r="17" spans="4:4">
      <c r="D17" s="173"/>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リスト</vt:lpstr>
      <vt:lpstr>確認資料提出ﾁｪｯｸﾘｽﾄ (R8.10.1~)</vt:lpstr>
      <vt:lpstr>自己評価様式 (R8.10.1~) </vt:lpstr>
      <vt:lpstr>自己評価様式 (R8.10.1~)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(R8.10.1~)'!Print_Area</vt:lpstr>
      <vt:lpstr>'技術提案様式（改正なし）'!Print_Area</vt:lpstr>
      <vt:lpstr>'自己評価様式 (R8.10.1~) '!Print_Area</vt:lpstr>
      <vt:lpstr>'自己評価様式 (R8.10.1~)  (作成例)'!Print_Area</vt:lpstr>
      <vt:lpstr>'別記様式１（改正なし）'!Print_Area</vt:lpstr>
      <vt:lpstr>'別記様式２ (作成例＿)'!Print_Area</vt:lpstr>
      <vt:lpstr>'別記様式２（改正なし）'!Print_Area</vt:lpstr>
      <vt:lpstr>'確認資料提出ﾁｪｯｸﾘｽﾄ (R8.10.1~)'!Print_Titles</vt:lpstr>
      <vt:lpstr>'自己評価様式 (R8.10.1~) '!Print_Titles</vt:lpstr>
      <vt:lpstr>'自己評価様式 (R8.10.1~)  (作成例)'!Print_Titles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石倉　広大</cp:lastModifiedBy>
  <cp:lastPrinted>2026-01-20T05:23:58Z</cp:lastPrinted>
  <dcterms:created xsi:type="dcterms:W3CDTF">2022-09-12T04:00:07Z</dcterms:created>
  <dcterms:modified xsi:type="dcterms:W3CDTF">2026-09-07T06:03:36Z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